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comments1.xml" ContentType="application/vnd.openxmlformats-officedocument.spreadsheetml.comments+xml"/>
  <Override PartName="/xl/threadedcomments/threadedcomment.xml" ContentType="application/vnd.ms-excel.threaded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a6dccda3b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sumen" sheetId="1" r:id="R818e48c9b71f4673"/>
    <x:sheet xmlns:r="http://schemas.openxmlformats.org/officeDocument/2006/relationships" name="Calculadora" sheetId="2" r:id="Rad52ce32105543fb"/>
    <x:sheet xmlns:r="http://schemas.openxmlformats.org/officeDocument/2006/relationships" name="Escenarios" sheetId="3" r:id="Rfc682765c50d416b"/>
    <x:sheet xmlns:r="http://schemas.openxmlformats.org/officeDocument/2006/relationships" name="Fuentes y controles" sheetId="4" r:id="R519e19fcf3404725"/>
  </x:sheets>
</x:workbook>
</file>

<file path=xl/comments1.xml><?xml version="1.0" encoding="utf-8"?>
<x:comments xmlns:x="http://schemas.openxmlformats.org/spreadsheetml/2006/main">
  <x:authors>
    <x:author>tc={43E8DC6B-14D3-86EE-97A2-B8A68CE5272B}</x:author>
    <x:author>tc={CE79EEEA-C96A-F03B-89E5-3FBDC2C57648}</x:author>
  </x:authors>
  <x:commentList>
    <x:comment ref="B11" authorId="0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Fuente de referencia: MAPA, Precios de la miel, campaña 2024/2025. El valor 6,33 €/kg corresponde a multifloral envasada al minorista en marzo de 2025. Sustituir siempre por el precio neto realmente cobrado.</x:t>
        </x:r>
      </x:text>
    </x:comment>
    <x:comment ref="B21" authorId="1">
      <x:text>
        <x:r>
          <x:t>[Threaded comment]
Your version of Excel allows you to read this threaded comment; however, any edits to it will get removed if the file is opened in a newer version of Excel. Learn more: https://go.microsoft.com/fwlink/?linkid=870924
Comment:
    Fuente: Orden APA/1523/2025. La renta de referencia oficial para 2026 es 35.924,10 €. Es un objetivo comparativo, no un salario garantizado.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#,##0"/>
    <x:numFmt numFmtId="201" formatCode="0.0%"/>
    <x:numFmt numFmtId="202" formatCode="#,##0.0"/>
    <x:numFmt numFmtId="203" formatCode="#,##0.00"/>
    <x:numFmt numFmtId="204" formatCode="#,##0.0 &quot;kg&quot;"/>
    <x:numFmt numFmtId="205" formatCode="#,##0 &quot;€&quot;;[Red](#,##0 &quot;€&quot;);-"/>
    <x:numFmt numFmtId="206" formatCode="#,##0.00 &quot;€&quot;;[Red](#,##0.00 &quot;€&quot;);-"/>
  </x:numFmts>
  <x:fonts count="21">
    <x:font>
      <x:sz val="11"/>
      <x:name val="Carlito"/>
    </x:font>
    <x:font>
      <x:b/>
      <x:sz val="20"/>
      <x:color rgb="FFFFFFFF"/>
      <x:name val="Carlito"/>
    </x:font>
    <x:font>
      <x:i/>
      <x:sz val="11"/>
      <x:color rgb="FF342F2C"/>
      <x:name val="Carlito"/>
    </x:font>
    <x:font>
      <x:b/>
      <x:sz val="12"/>
      <x:color rgb="FFFFFFFF"/>
      <x:name val="Carlito"/>
    </x:font>
    <x:font>
      <x:sz val="11"/>
      <x:color rgb="FF342F2C"/>
      <x:name val="Carlito"/>
    </x:font>
    <x:font>
      <x:sz val="11"/>
      <x:color rgb="FF0000FF"/>
      <x:name val="Carlito"/>
    </x:font>
    <x:font>
      <x:i/>
      <x:sz val="11"/>
      <x:color rgb="FF68635D"/>
      <x:name val="Carlito"/>
    </x:font>
    <x:font>
      <x:sz val="11"/>
      <x:color rgb="FF000000"/>
      <x:name val="Carlito"/>
    </x:font>
    <x:font>
      <x:b/>
      <x:sz val="11"/>
      <x:color rgb="FF342F2C"/>
      <x:name val="Carlito"/>
    </x:font>
    <x:font>
      <x:b/>
      <x:sz val="20"/>
      <x:color rgb="FFFFFFFF"/>
      <x:name val="Aptos"/>
    </x:font>
    <x:font>
      <x:i/>
      <x:sz val="11"/>
      <x:color rgb="FF342F2C"/>
      <x:name val="Aptos"/>
    </x:font>
    <x:font>
      <x:sz val="11"/>
      <x:name val="Aptos"/>
    </x:font>
    <x:font>
      <x:b/>
      <x:sz val="12"/>
      <x:color rgb="FFFFFFFF"/>
      <x:name val="Aptos"/>
    </x:font>
    <x:font>
      <x:sz val="11"/>
      <x:color rgb="FF342F2C"/>
      <x:name val="Aptos"/>
    </x:font>
    <x:font>
      <x:sz val="11"/>
      <x:color rgb="FF0000FF"/>
      <x:name val="Aptos"/>
    </x:font>
    <x:font>
      <x:i/>
      <x:sz val="11"/>
      <x:color rgb="FF68635D"/>
      <x:name val="Aptos"/>
    </x:font>
    <x:font>
      <x:sz val="11"/>
      <x:color rgb="FF000000"/>
      <x:name val="Aptos"/>
    </x:font>
    <x:font>
      <x:b/>
      <x:sz val="11"/>
      <x:color rgb="FF342F2C"/>
      <x:name val="Aptos"/>
    </x:font>
    <x:font>
      <x:sz val="11"/>
      <x:color rgb="FF008000"/>
      <x:name val="Carlito"/>
    </x:font>
    <x:font>
      <x:b/>
      <x:sz val="24"/>
      <x:color rgb="FFF05A28"/>
      <x:name val="Aptos"/>
    </x:font>
    <x:font>
      <x:sz val="11"/>
      <x:color rgb="FF008000"/>
      <x:name val="Aptos"/>
    </x:font>
  </x:fonts>
  <x:fills count="9">
    <x:fill>
      <x:patternFill patternType="none"/>
    </x:fill>
    <x:fill>
      <x:patternFill patternType="gray125"/>
    </x:fill>
    <x:fill>
      <x:patternFill patternType="solid">
        <x:fgColor rgb="FF342F2C"/>
      </x:patternFill>
    </x:fill>
    <x:fill>
      <x:patternFill patternType="solid">
        <x:fgColor rgb="FFFFF8E7"/>
      </x:patternFill>
    </x:fill>
    <x:fill>
      <x:patternFill patternType="solid">
        <x:fgColor rgb="FFF05A28"/>
      </x:patternFill>
    </x:fill>
    <x:fill>
      <x:patternFill patternType="solid">
        <x:fgColor rgb="FFFFF3CD"/>
      </x:patternFill>
    </x:fill>
    <x:fill>
      <x:patternFill patternType="solid">
        <x:fgColor rgb="FFF4F3F1"/>
      </x:patternFill>
    </x:fill>
    <x:fill>
      <x:patternFill patternType="solid">
        <x:fgColor rgb="FFE8F5E9"/>
      </x:patternFill>
    </x:fill>
    <x:fill>
      <x:patternFill patternType="solid">
        <x:fgColor rgb="FFFFFFFF"/>
      </x:patternFill>
    </x:fill>
  </x:fills>
  <x:borders count="33">
    <x:border/>
    <x:border>
      <x:left style="thin">
        <x:color rgb="FFE3B341"/>
      </x:left>
      <x:top style="thin">
        <x:color rgb="FFE3B341"/>
      </x:top>
    </x:border>
    <x:border>
      <x:top style="thin">
        <x:color rgb="FFE3B341"/>
      </x:top>
    </x:border>
    <x:border>
      <x:right style="thin">
        <x:color rgb="FFE3B341"/>
      </x:right>
      <x:top style="thin">
        <x:color rgb="FFE3B341"/>
      </x:top>
    </x:border>
    <x:border>
      <x:left style="thin">
        <x:color rgb="FFE3B341"/>
      </x:left>
      <x:bottom style="thin">
        <x:color rgb="FFE3B341"/>
      </x:bottom>
    </x:border>
    <x:border>
      <x:bottom style="thin">
        <x:color rgb="FFE3B341"/>
      </x:bottom>
    </x:border>
    <x:border>
      <x:right style="thin">
        <x:color rgb="FFE3B341"/>
      </x:right>
      <x:bottom style="thin">
        <x:color rgb="FFE3B341"/>
      </x:bottom>
    </x:border>
    <x:border>
      <x:left style="thin">
        <x:color rgb="FFE3B341"/>
      </x:left>
      <x:right style="thin">
        <x:color rgb="FFE3B341"/>
      </x:right>
      <x:top style="thin">
        <x:color rgb="FFE3B341"/>
      </x:top>
    </x:border>
    <x:border>
      <x:left style="thin">
        <x:color rgb="FFE3B341"/>
      </x:left>
      <x:right style="thin">
        <x:color rgb="FFE3B341"/>
      </x:right>
    </x:border>
    <x:border>
      <x:left style="thin">
        <x:color rgb="FFE3B341"/>
      </x:left>
      <x:right style="thin">
        <x:color rgb="FFE3B341"/>
      </x:right>
      <x:bottom style="thin">
        <x:color rgb="FFE3B341"/>
      </x:bottom>
    </x:border>
    <x:border>
      <x:bottom style="thin">
        <x:color rgb="FFD8D3CC"/>
      </x:bottom>
    </x:border>
    <x:border>
      <x:top style="thin">
        <x:color rgb="FFD8D3CC"/>
      </x:top>
      <x:bottom style="thin">
        <x:color rgb="FFD8D3CC"/>
      </x:bottom>
    </x:border>
    <x:border>
      <x:top style="thin">
        <x:color rgb="FFD8D3CC"/>
      </x:top>
    </x:border>
    <x:border>
      <x:top style="medium">
        <x:color rgb="FFE3B341"/>
      </x:top>
      <x:bottom style="thin">
        <x:color rgb="FFD8D3CC"/>
      </x:bottom>
    </x:border>
    <x:border>
      <x:top style="thin">
        <x:color rgb="FFD8D3CC"/>
      </x:top>
      <x:bottom style="thin">
        <x:color rgb="FFE3B341"/>
      </x:bottom>
    </x:border>
    <x:border>
      <x:top style="medium">
        <x:color rgb="FF342F2C"/>
      </x:top>
      <x:bottom style="thin">
        <x:color rgb="FFD8D3CC"/>
      </x:bottom>
    </x:border>
    <x:border>
      <x:left style="thin">
        <x:color rgb="FFD8D3CC"/>
      </x:left>
      <x:top style="thin">
        <x:color rgb="FFD8D3CC"/>
      </x:top>
    </x:border>
    <x:border>
      <x:right style="thin">
        <x:color rgb="FFD8D3CC"/>
      </x:right>
      <x:top style="thin">
        <x:color rgb="FFD8D3CC"/>
      </x:top>
    </x:border>
    <x:border>
      <x:left style="thin">
        <x:color rgb="FFD8D3CC"/>
      </x:left>
      <x:bottom style="thin">
        <x:color rgb="FFD8D3CC"/>
      </x:bottom>
    </x:border>
    <x:border>
      <x:right style="thin">
        <x:color rgb="FFD8D3CC"/>
      </x:right>
      <x:bottom style="thin">
        <x:color rgb="FFD8D3CC"/>
      </x:bottom>
    </x:border>
    <x:border>
      <x:left style="thin">
        <x:color rgb="FF9CC6A5"/>
      </x:left>
      <x:right style="thin">
        <x:color rgb="FF9CC6A5"/>
      </x:right>
      <x:top style="thin">
        <x:color rgb="FF9CC6A5"/>
      </x:top>
    </x:border>
    <x:border>
      <x:left style="thin">
        <x:color rgb="FF9CC6A5"/>
      </x:left>
      <x:right style="thin">
        <x:color rgb="FF9CC6A5"/>
      </x:right>
    </x:border>
    <x:border>
      <x:left style="thin">
        <x:color rgb="FF9CC6A5"/>
      </x:left>
      <x:right style="thin">
        <x:color rgb="FF9CC6A5"/>
      </x:right>
      <x:bottom style="thin">
        <x:color rgb="FF9CC6A5"/>
      </x:bottom>
    </x:border>
    <x:border>
      <x:bottom style="medium">
        <x:color rgb="FFE3B341"/>
      </x:bottom>
    </x:border>
    <x:border>
      <x:left style="thin">
        <x:color rgb="FFD8D3CC"/>
      </x:left>
    </x:border>
    <x:border>
      <x:right style="thin">
        <x:color rgb="FFD8D3CC"/>
      </x:right>
    </x:border>
    <x:border>
      <x:left style="medium">
        <x:color rgb="FFE3B341"/>
      </x:left>
      <x:top style="medium">
        <x:color rgb="FFE3B341"/>
      </x:top>
    </x:border>
    <x:border>
      <x:top style="medium">
        <x:color rgb="FFE3B341"/>
      </x:top>
    </x:border>
    <x:border>
      <x:right style="medium">
        <x:color rgb="FFE3B341"/>
      </x:right>
      <x:top style="medium">
        <x:color rgb="FFE3B341"/>
      </x:top>
    </x:border>
    <x:border>
      <x:left style="medium">
        <x:color rgb="FFE3B341"/>
      </x:left>
    </x:border>
    <x:border>
      <x:right style="medium">
        <x:color rgb="FFE3B341"/>
      </x:right>
    </x:border>
    <x:border>
      <x:left style="medium">
        <x:color rgb="FFE3B341"/>
      </x:left>
      <x:bottom style="medium">
        <x:color rgb="FFE3B341"/>
      </x:bottom>
    </x:border>
    <x:border>
      <x:right style="medium">
        <x:color rgb="FFE3B341"/>
      </x:right>
      <x:bottom style="medium">
        <x:color rgb="FFE3B341"/>
      </x:bottom>
    </x:border>
  </x:borders>
  <x:cellStyleXfs count="1">
    <x:xf numFmtId="0" fontId="0" fillId="0" borderId="0"/>
  </x:cellStyleXfs>
  <x:cellXfs count="34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2" fillId="3" borderId="2" xfId="0" applyNumberFormat="1" applyFont="1" applyFill="1" applyBorder="1"/>
    <x:xf numFmtId="0" fontId="2" fillId="3" borderId="3" xfId="0" applyNumberFormat="1" applyFont="1" applyFill="1" applyBorder="1"/>
    <x:xf numFmtId="0" fontId="2" fillId="3" borderId="4" xfId="0" applyNumberFormat="1" applyFont="1" applyFill="1" applyBorder="1"/>
    <x:xf numFmtId="0" fontId="2" fillId="3" borderId="5" xfId="0" applyNumberFormat="1" applyFont="1" applyFill="1" applyBorder="1"/>
    <x:xf numFmtId="0" fontId="2" fillId="3" borderId="6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2" xfId="0" applyNumberFormat="1" applyFont="1" applyFill="1" applyBorder="1" applyAlignment="1">
      <x:alignment wrapText="1"/>
    </x:xf>
    <x:xf numFmtId="0" fontId="2" fillId="3" borderId="3" xfId="0" applyNumberFormat="1" applyFont="1" applyFill="1" applyBorder="1" applyAlignment="1">
      <x:alignment wrapText="1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2" fillId="3" borderId="6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2" fillId="3" borderId="2" xfId="0" applyNumberFormat="1" applyFont="1" applyFill="1" applyBorder="1" applyAlignment="1">
      <x:alignment vertical="center" wrapText="1"/>
    </x:xf>
    <x:xf numFmtId="0" fontId="2" fillId="3" borderId="3" xfId="0" applyNumberFormat="1" applyFont="1" applyFill="1" applyBorder="1" applyAlignment="1">
      <x:alignment vertical="center" wrapText="1"/>
    </x:xf>
    <x:xf numFmtId="0" fontId="2" fillId="3" borderId="4" xfId="0" applyNumberFormat="1" applyFont="1" applyFill="1" applyBorder="1" applyAlignment="1">
      <x:alignment vertical="center" wrapText="1"/>
    </x:xf>
    <x:xf numFmtId="0" fontId="2" fillId="3" borderId="5" xfId="0" applyNumberFormat="1" applyFont="1" applyFill="1" applyBorder="1" applyAlignment="1">
      <x:alignment vertical="center" wrapText="1"/>
    </x:xf>
    <x:xf numFmtId="0" fontId="2" fillId="3" borderId="6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/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7" xfId="0" applyNumberFormat="1" applyFont="1" applyFill="1" applyBorder="1"/>
    <x:xf numFmtId="0" fontId="5" fillId="5" borderId="8" xfId="0" applyNumberFormat="1" applyFont="1" applyFill="1" applyBorder="1"/>
    <x:xf numFmtId="0" fontId="5" fillId="5" borderId="9" xfId="0" applyNumberFormat="1" applyFont="1" applyFill="1" applyBorder="1"/>
    <x:xf numFmtId="0" fontId="6" fillId="0" borderId="0" xfId="0" applyNumberFormat="1" applyFont="1" applyFill="1" applyBorder="1"/>
    <x:xf numFmtId="200" fontId="5" fillId="5" borderId="7" xfId="0" applyNumberFormat="1" applyFont="1" applyFill="1" applyBorder="1"/>
    <x:xf numFmtId="201" fontId="5" fillId="5" borderId="8" xfId="0" applyNumberFormat="1" applyFont="1" applyFill="1" applyBorder="1"/>
    <x:xf numFmtId="202" fontId="5" fillId="5" borderId="8" xfId="0" applyNumberFormat="1" applyFont="1" applyFill="1" applyBorder="1"/>
    <x:xf numFmtId="203" fontId="5" fillId="5" borderId="8" xfId="0" applyNumberFormat="1" applyFont="1" applyFill="1" applyBorder="1"/>
    <x:xf numFmtId="200" fontId="5" fillId="5" borderId="8" xfId="0" applyNumberFormat="1" applyFont="1" applyFill="1" applyBorder="1"/>
    <x:xf numFmtId="203" fontId="5" fillId="5" borderId="9" xfId="0" applyNumberFormat="1" applyFont="1" applyFill="1" applyBorder="1"/>
    <x:xf numFmtId="0" fontId="7" fillId="0" borderId="0" xfId="0" applyNumberFormat="1" applyFont="1" applyFill="1" applyBorder="1"/>
    <x:xf numFmtId="200" fontId="7" fillId="0" borderId="0" xfId="0" applyNumberFormat="1" applyFont="1" applyFill="1" applyBorder="1"/>
    <x:xf numFmtId="204" fontId="7" fillId="0" borderId="0" xfId="0" applyNumberFormat="1" applyFont="1" applyFill="1" applyBorder="1"/>
    <x:xf numFmtId="205" fontId="7" fillId="0" borderId="0" xfId="0" applyNumberFormat="1" applyFont="1" applyFill="1" applyBorder="1"/>
    <x:xf numFmtId="206" fontId="7" fillId="0" borderId="0" xfId="0" applyNumberFormat="1" applyFont="1" applyFill="1" applyBorder="1"/>
    <x:xf numFmtId="0" fontId="0" fillId="0" borderId="10" xfId="0" applyNumberFormat="1" applyFont="1" applyFill="1" applyBorder="1"/>
    <x:xf numFmtId="200" fontId="7" fillId="0" borderId="10" xfId="0" applyNumberFormat="1" applyFont="1" applyFill="1" applyBorder="1"/>
    <x:xf numFmtId="0" fontId="0" fillId="0" borderId="11" xfId="0" applyNumberFormat="1" applyFont="1" applyFill="1" applyBorder="1"/>
    <x:xf numFmtId="204" fontId="7" fillId="0" borderId="11" xfId="0" applyNumberFormat="1" applyFont="1" applyFill="1" applyBorder="1"/>
    <x:xf numFmtId="205" fontId="7" fillId="0" borderId="11" xfId="0" applyNumberFormat="1" applyFont="1" applyFill="1" applyBorder="1"/>
    <x:xf numFmtId="200" fontId="7" fillId="0" borderId="11" xfId="0" applyNumberFormat="1" applyFont="1" applyFill="1" applyBorder="1"/>
    <x:xf numFmtId="0" fontId="0" fillId="0" borderId="12" xfId="0" applyNumberFormat="1" applyFont="1" applyFill="1" applyBorder="1"/>
    <x:xf numFmtId="206" fontId="7" fillId="0" borderId="12" xfId="0" applyNumberFormat="1" applyFont="1" applyFill="1" applyBorder="1"/>
    <x:xf numFmtId="0" fontId="0" fillId="3" borderId="11" xfId="0" applyNumberFormat="1" applyFont="1" applyFill="1" applyBorder="1"/>
    <x:xf numFmtId="205" fontId="7" fillId="3" borderId="11" xfId="0" applyNumberFormat="1" applyFont="1" applyFill="1" applyBorder="1"/>
    <x:xf numFmtId="0" fontId="8" fillId="3" borderId="11" xfId="0" applyNumberFormat="1" applyFont="1" applyFill="1" applyBorder="1"/>
    <x:xf numFmtId="205" fontId="8" fillId="3" borderId="11" xfId="0" applyNumberFormat="1" applyFont="1" applyFill="1" applyBorder="1"/>
    <x:xf numFmtId="0" fontId="8" fillId="3" borderId="13" xfId="0" applyNumberFormat="1" applyFont="1" applyFill="1" applyBorder="1"/>
    <x:xf numFmtId="205" fontId="8" fillId="3" borderId="13" xfId="0" applyNumberFormat="1" applyFont="1" applyFill="1" applyBorder="1"/>
    <x:xf numFmtId="0" fontId="8" fillId="3" borderId="14" xfId="0" applyNumberFormat="1" applyFont="1" applyFill="1" applyBorder="1"/>
    <x:xf numFmtId="205" fontId="8" fillId="3" borderId="14" xfId="0" applyNumberFormat="1" applyFont="1" applyFill="1" applyBorder="1"/>
    <x:xf numFmtId="0" fontId="0" fillId="6" borderId="11" xfId="0" applyNumberFormat="1" applyFont="1" applyFill="1" applyBorder="1"/>
    <x:xf numFmtId="200" fontId="7" fillId="6" borderId="11" xfId="0" applyNumberFormat="1" applyFont="1" applyFill="1" applyBorder="1"/>
    <x:xf numFmtId="0" fontId="8" fillId="6" borderId="11" xfId="0" applyNumberFormat="1" applyFont="1" applyFill="1" applyBorder="1"/>
    <x:xf numFmtId="200" fontId="8" fillId="6" borderId="11" xfId="0" applyNumberFormat="1" applyFont="1" applyFill="1" applyBorder="1"/>
    <x:xf numFmtId="0" fontId="8" fillId="6" borderId="15" xfId="0" applyNumberFormat="1" applyFont="1" applyFill="1" applyBorder="1"/>
    <x:xf numFmtId="200" fontId="8" fillId="6" borderId="15" xfId="0" applyNumberFormat="1" applyFont="1" applyFill="1" applyBorder="1"/>
    <x:xf numFmtId="0" fontId="0" fillId="6" borderId="0" xfId="0" applyNumberFormat="1" applyFont="1" applyFill="1" applyBorder="1"/>
    <x:xf numFmtId="0" fontId="2" fillId="6" borderId="0" xfId="0" applyNumberFormat="1" applyFont="1" applyFill="1" applyBorder="1"/>
    <x:xf numFmtId="0" fontId="2" fillId="6" borderId="16" xfId="0" applyNumberFormat="1" applyFont="1" applyFill="1" applyBorder="1"/>
    <x:xf numFmtId="0" fontId="2" fillId="6" borderId="12" xfId="0" applyNumberFormat="1" applyFont="1" applyFill="1" applyBorder="1"/>
    <x:xf numFmtId="0" fontId="2" fillId="6" borderId="17" xfId="0" applyNumberFormat="1" applyFont="1" applyFill="1" applyBorder="1"/>
    <x:xf numFmtId="0" fontId="2" fillId="6" borderId="18" xfId="0" applyNumberFormat="1" applyFont="1" applyFill="1" applyBorder="1"/>
    <x:xf numFmtId="0" fontId="2" fillId="6" borderId="10" xfId="0" applyNumberFormat="1" applyFont="1" applyFill="1" applyBorder="1"/>
    <x:xf numFmtId="0" fontId="2" fillId="6" borderId="19" xfId="0" applyNumberFormat="1" applyFont="1" applyFill="1" applyBorder="1"/>
    <x:xf numFmtId="0" fontId="2" fillId="6" borderId="16" xfId="0" applyNumberFormat="1" applyFont="1" applyFill="1" applyBorder="1" applyAlignment="1">
      <x:alignment wrapText="1"/>
    </x:xf>
    <x:xf numFmtId="0" fontId="2" fillId="6" borderId="12" xfId="0" applyNumberFormat="1" applyFont="1" applyFill="1" applyBorder="1" applyAlignment="1">
      <x:alignment wrapText="1"/>
    </x:xf>
    <x:xf numFmtId="0" fontId="2" fillId="6" borderId="17" xfId="0" applyNumberFormat="1" applyFont="1" applyFill="1" applyBorder="1" applyAlignment="1">
      <x:alignment wrapText="1"/>
    </x:xf>
    <x:xf numFmtId="0" fontId="2" fillId="6" borderId="18" xfId="0" applyNumberFormat="1" applyFont="1" applyFill="1" applyBorder="1" applyAlignment="1">
      <x:alignment wrapText="1"/>
    </x:xf>
    <x:xf numFmtId="0" fontId="2" fillId="6" borderId="10" xfId="0" applyNumberFormat="1" applyFont="1" applyFill="1" applyBorder="1" applyAlignment="1">
      <x:alignment wrapText="1"/>
    </x:xf>
    <x:xf numFmtId="0" fontId="2" fillId="6" borderId="19" xfId="0" applyNumberFormat="1" applyFont="1" applyFill="1" applyBorder="1" applyAlignment="1">
      <x:alignment wrapText="1"/>
    </x:xf>
    <x:xf numFmtId="0" fontId="2" fillId="6" borderId="16" xfId="0" applyNumberFormat="1" applyFont="1" applyFill="1" applyBorder="1" applyAlignment="1">
      <x:alignment vertical="center" wrapText="1"/>
    </x:xf>
    <x:xf numFmtId="0" fontId="2" fillId="6" borderId="12" xfId="0" applyNumberFormat="1" applyFont="1" applyFill="1" applyBorder="1" applyAlignment="1">
      <x:alignment vertical="center" wrapText="1"/>
    </x:xf>
    <x:xf numFmtId="0" fontId="2" fillId="6" borderId="17" xfId="0" applyNumberFormat="1" applyFont="1" applyFill="1" applyBorder="1" applyAlignment="1">
      <x:alignment vertical="center" wrapText="1"/>
    </x:xf>
    <x:xf numFmtId="0" fontId="2" fillId="6" borderId="18" xfId="0" applyNumberFormat="1" applyFont="1" applyFill="1" applyBorder="1" applyAlignment="1">
      <x:alignment vertical="center" wrapText="1"/>
    </x:xf>
    <x:xf numFmtId="0" fontId="2" fillId="6" borderId="10" xfId="0" applyNumberFormat="1" applyFont="1" applyFill="1" applyBorder="1" applyAlignment="1">
      <x:alignment vertical="center" wrapText="1"/>
    </x:xf>
    <x:xf numFmtId="0" fontId="2" fillId="6" borderId="19" xfId="0" applyNumberFormat="1" applyFont="1" applyFill="1" applyBorder="1" applyAlignment="1">
      <x:alignment vertical="center" wrapText="1"/>
    </x:xf>
    <x:xf numFmtId="0" fontId="9" fillId="2" borderId="0" xfId="0" applyNumberFormat="1" applyFont="1" applyFill="1" applyBorder="1" applyAlignment="1">
      <x:alignment vertical="center"/>
    </x:xf>
    <x:xf numFmtId="0" fontId="10" fillId="3" borderId="1" xfId="0" applyNumberFormat="1" applyFont="1" applyFill="1" applyBorder="1" applyAlignment="1">
      <x:alignment vertical="center" wrapText="1"/>
    </x:xf>
    <x:xf numFmtId="0" fontId="10" fillId="3" borderId="2" xfId="0" applyNumberFormat="1" applyFont="1" applyFill="1" applyBorder="1" applyAlignment="1">
      <x:alignment vertical="center" wrapText="1"/>
    </x:xf>
    <x:xf numFmtId="0" fontId="10" fillId="3" borderId="3" xfId="0" applyNumberFormat="1" applyFont="1" applyFill="1" applyBorder="1" applyAlignment="1">
      <x:alignment vertical="center" wrapText="1"/>
    </x:xf>
    <x:xf numFmtId="0" fontId="10" fillId="3" borderId="4" xfId="0" applyNumberFormat="1" applyFont="1" applyFill="1" applyBorder="1" applyAlignment="1">
      <x:alignment vertical="center" wrapText="1"/>
    </x:xf>
    <x:xf numFmtId="0" fontId="10" fillId="3" borderId="5" xfId="0" applyNumberFormat="1" applyFont="1" applyFill="1" applyBorder="1" applyAlignment="1">
      <x:alignment vertical="center" wrapText="1"/>
    </x:xf>
    <x:xf numFmtId="0" fontId="10" fillId="3" borderId="6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/>
    <x:xf numFmtId="0" fontId="12" fillId="4" borderId="0" xfId="0" applyNumberFormat="1" applyFont="1" applyFill="1" applyBorder="1" applyAlignment="1">
      <x:alignment vertical="center"/>
    </x:xf>
    <x:xf numFmtId="0" fontId="13" fillId="0" borderId="0" xfId="0" applyNumberFormat="1" applyFont="1" applyFill="1" applyBorder="1"/>
    <x:xf numFmtId="200" fontId="14" fillId="5" borderId="7" xfId="0" applyNumberFormat="1" applyFont="1" applyFill="1" applyBorder="1"/>
    <x:xf numFmtId="0" fontId="15" fillId="0" borderId="0" xfId="0" applyNumberFormat="1" applyFont="1" applyFill="1" applyBorder="1"/>
    <x:xf numFmtId="0" fontId="11" fillId="0" borderId="10" xfId="0" applyNumberFormat="1" applyFont="1" applyFill="1" applyBorder="1"/>
    <x:xf numFmtId="200" fontId="16" fillId="0" borderId="10" xfId="0" applyNumberFormat="1" applyFont="1" applyFill="1" applyBorder="1"/>
    <x:xf numFmtId="201" fontId="14" fillId="5" borderId="8" xfId="0" applyNumberFormat="1" applyFont="1" applyFill="1" applyBorder="1"/>
    <x:xf numFmtId="0" fontId="11" fillId="0" borderId="11" xfId="0" applyNumberFormat="1" applyFont="1" applyFill="1" applyBorder="1"/>
    <x:xf numFmtId="204" fontId="16" fillId="0" borderId="11" xfId="0" applyNumberFormat="1" applyFont="1" applyFill="1" applyBorder="1"/>
    <x:xf numFmtId="202" fontId="14" fillId="5" borderId="8" xfId="0" applyNumberFormat="1" applyFont="1" applyFill="1" applyBorder="1"/>
    <x:xf numFmtId="205" fontId="16" fillId="0" borderId="11" xfId="0" applyNumberFormat="1" applyFont="1" applyFill="1" applyBorder="1"/>
    <x:xf numFmtId="203" fontId="14" fillId="5" borderId="8" xfId="0" applyNumberFormat="1" applyFont="1" applyFill="1" applyBorder="1"/>
    <x:xf numFmtId="200" fontId="14" fillId="5" borderId="8" xfId="0" applyNumberFormat="1" applyFont="1" applyFill="1" applyBorder="1"/>
    <x:xf numFmtId="0" fontId="17" fillId="3" borderId="13" xfId="0" applyNumberFormat="1" applyFont="1" applyFill="1" applyBorder="1"/>
    <x:xf numFmtId="205" fontId="17" fillId="3" borderId="13" xfId="0" applyNumberFormat="1" applyFont="1" applyFill="1" applyBorder="1"/>
    <x:xf numFmtId="0" fontId="17" fillId="3" borderId="11" xfId="0" applyNumberFormat="1" applyFont="1" applyFill="1" applyBorder="1"/>
    <x:xf numFmtId="205" fontId="17" fillId="3" borderId="11" xfId="0" applyNumberFormat="1" applyFont="1" applyFill="1" applyBorder="1"/>
    <x:xf numFmtId="0" fontId="17" fillId="3" borderId="14" xfId="0" applyNumberFormat="1" applyFont="1" applyFill="1" applyBorder="1"/>
    <x:xf numFmtId="205" fontId="17" fillId="3" borderId="14" xfId="0" applyNumberFormat="1" applyFont="1" applyFill="1" applyBorder="1"/>
    <x:xf numFmtId="0" fontId="17" fillId="6" borderId="15" xfId="0" applyNumberFormat="1" applyFont="1" applyFill="1" applyBorder="1"/>
    <x:xf numFmtId="200" fontId="17" fillId="6" borderId="15" xfId="0" applyNumberFormat="1" applyFont="1" applyFill="1" applyBorder="1"/>
    <x:xf numFmtId="0" fontId="17" fillId="6" borderId="11" xfId="0" applyNumberFormat="1" applyFont="1" applyFill="1" applyBorder="1"/>
    <x:xf numFmtId="200" fontId="17" fillId="6" borderId="11" xfId="0" applyNumberFormat="1" applyFont="1" applyFill="1" applyBorder="1"/>
    <x:xf numFmtId="203" fontId="14" fillId="5" borderId="9" xfId="0" applyNumberFormat="1" applyFont="1" applyFill="1" applyBorder="1"/>
    <x:xf numFmtId="0" fontId="11" fillId="0" borderId="12" xfId="0" applyNumberFormat="1" applyFont="1" applyFill="1" applyBorder="1"/>
    <x:xf numFmtId="206" fontId="16" fillId="0" borderId="12" xfId="0" applyNumberFormat="1" applyFont="1" applyFill="1" applyBorder="1"/>
    <x:xf numFmtId="0" fontId="10" fillId="6" borderId="16" xfId="0" applyNumberFormat="1" applyFont="1" applyFill="1" applyBorder="1" applyAlignment="1">
      <x:alignment vertical="center" wrapText="1"/>
    </x:xf>
    <x:xf numFmtId="0" fontId="10" fillId="6" borderId="12" xfId="0" applyNumberFormat="1" applyFont="1" applyFill="1" applyBorder="1" applyAlignment="1">
      <x:alignment vertical="center" wrapText="1"/>
    </x:xf>
    <x:xf numFmtId="0" fontId="10" fillId="6" borderId="17" xfId="0" applyNumberFormat="1" applyFont="1" applyFill="1" applyBorder="1" applyAlignment="1">
      <x:alignment vertical="center" wrapText="1"/>
    </x:xf>
    <x:xf numFmtId="0" fontId="10" fillId="6" borderId="18" xfId="0" applyNumberFormat="1" applyFont="1" applyFill="1" applyBorder="1" applyAlignment="1">
      <x:alignment vertical="center" wrapText="1"/>
    </x:xf>
    <x:xf numFmtId="0" fontId="10" fillId="6" borderId="10" xfId="0" applyNumberFormat="1" applyFont="1" applyFill="1" applyBorder="1" applyAlignment="1">
      <x:alignment vertical="center" wrapText="1"/>
    </x:xf>
    <x:xf numFmtId="0" fontId="10" fillId="6" borderId="19" xfId="0" applyNumberFormat="1" applyFont="1" applyFill="1" applyBorder="1" applyAlignment="1">
      <x:alignment vertical="center" wrapText="1"/>
    </x:xf>
    <x:xf numFmtId="0" fontId="0" fillId="7" borderId="0" xfId="0" applyNumberFormat="1" applyFont="1" applyFill="1" applyBorder="1"/>
    <x:xf numFmtId="0" fontId="18" fillId="7" borderId="0" xfId="0" applyNumberFormat="1" applyFont="1" applyFill="1" applyBorder="1"/>
    <x:xf numFmtId="0" fontId="18" fillId="7" borderId="20" xfId="0" applyNumberFormat="1" applyFont="1" applyFill="1" applyBorder="1"/>
    <x:xf numFmtId="0" fontId="18" fillId="7" borderId="21" xfId="0" applyNumberFormat="1" applyFont="1" applyFill="1" applyBorder="1"/>
    <x:xf numFmtId="0" fontId="18" fillId="7" borderId="22" xfId="0" applyNumberFormat="1" applyFont="1" applyFill="1" applyBorder="1"/>
    <x:xf numFmtId="206" fontId="5" fillId="5" borderId="8" xfId="0" applyNumberFormat="1" applyFont="1" applyFill="1" applyBorder="1"/>
    <x:xf numFmtId="206" fontId="5" fillId="5" borderId="9" xfId="0" applyNumberFormat="1" applyFont="1" applyFill="1" applyBorder="1"/>
    <x:xf numFmtId="200" fontId="18" fillId="7" borderId="20" xfId="0" applyNumberFormat="1" applyFont="1" applyFill="1" applyBorder="1"/>
    <x:xf numFmtId="201" fontId="18" fillId="7" borderId="21" xfId="0" applyNumberFormat="1" applyFont="1" applyFill="1" applyBorder="1"/>
    <x:xf numFmtId="202" fontId="18" fillId="7" borderId="21" xfId="0" applyNumberFormat="1" applyFont="1" applyFill="1" applyBorder="1"/>
    <x:xf numFmtId="206" fontId="18" fillId="7" borderId="21" xfId="0" applyNumberFormat="1" applyFont="1" applyFill="1" applyBorder="1"/>
    <x:xf numFmtId="206" fontId="18" fillId="7" borderId="22" xfId="0" applyNumberFormat="1" applyFont="1" applyFill="1" applyBorder="1"/>
    <x:xf numFmtId="200" fontId="0" fillId="0" borderId="0" xfId="0" applyNumberFormat="1" applyFont="1" applyFill="1" applyBorder="1"/>
    <x:xf numFmtId="202" fontId="0" fillId="0" borderId="0" xfId="0" applyNumberFormat="1" applyFont="1" applyFill="1" applyBorder="1"/>
    <x:xf numFmtId="205" fontId="0" fillId="0" borderId="0" xfId="0" applyNumberFormat="1" applyFont="1" applyFill="1" applyBorder="1"/>
    <x:xf numFmtId="200" fontId="0" fillId="0" borderId="10" xfId="0" applyNumberFormat="1" applyFont="1" applyFill="1" applyBorder="1"/>
    <x:xf numFmtId="202" fontId="0" fillId="0" borderId="11" xfId="0" applyNumberFormat="1" applyFont="1" applyFill="1" applyBorder="1"/>
    <x:xf numFmtId="205" fontId="0" fillId="0" borderId="11" xfId="0" applyNumberFormat="1" applyFont="1" applyFill="1" applyBorder="1"/>
    <x:xf numFmtId="200" fontId="0" fillId="0" borderId="12" xfId="0" applyNumberFormat="1" applyFont="1" applyFill="1" applyBorder="1"/>
    <x:xf numFmtId="205" fontId="0" fillId="3" borderId="11" xfId="0" applyNumberFormat="1" applyFont="1" applyFill="1" applyBorder="1"/>
    <x:xf numFmtId="0" fontId="2" fillId="6" borderId="0" xfId="0" applyNumberFormat="1" applyFont="1" applyFill="1" applyBorder="1" applyAlignment="1">
      <x:alignment wrapText="1"/>
    </x:xf>
    <x:xf numFmtId="0" fontId="2" fillId="6" borderId="0" xfId="0" applyNumberFormat="1" applyFont="1" applyFill="1" applyBorder="1" applyAlignment="1">
      <x:alignment vertical="center" wrapText="1"/>
    </x:xf>
    <x:xf numFmtId="206" fontId="0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206" fontId="0" fillId="0" borderId="0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206" fontId="0" fillId="0" borderId="10" xfId="0" applyNumberFormat="1" applyFont="1" applyFill="1" applyBorder="1" applyAlignment="1">
      <x:alignment wrapText="1"/>
    </x:xf>
    <x:xf numFmtId="0" fontId="0" fillId="0" borderId="11" xfId="0" applyNumberFormat="1" applyFont="1" applyFill="1" applyBorder="1" applyAlignment="1">
      <x:alignment wrapText="1"/>
    </x:xf>
    <x:xf numFmtId="206" fontId="0" fillId="0" borderId="11" xfId="0" applyNumberFormat="1" applyFont="1" applyFill="1" applyBorder="1" applyAlignment="1">
      <x:alignment wrapText="1"/>
    </x:xf>
    <x:xf numFmtId="0" fontId="0" fillId="0" borderId="12" xfId="0" applyNumberFormat="1" applyFont="1" applyFill="1" applyBorder="1" applyAlignment="1">
      <x:alignment wrapText="1"/>
    </x:xf>
    <x:xf numFmtId="206" fontId="0" fillId="0" borderId="12" xfId="0" applyNumberFormat="1" applyFont="1" applyFill="1" applyBorder="1" applyAlignment="1">
      <x:alignment wrapText="1"/>
    </x:xf>
    <x:xf numFmtId="0" fontId="8" fillId="3" borderId="0" xfId="0" applyNumberFormat="1" applyFont="1" applyFill="1" applyBorder="1"/>
    <x:xf numFmtId="0" fontId="8" fillId="3" borderId="23" xfId="0" applyNumberFormat="1" applyFont="1" applyFill="1" applyBorder="1"/>
    <x:xf numFmtId="0" fontId="18" fillId="0" borderId="0" xfId="0" applyNumberFormat="1" applyFont="1" applyFill="1" applyBorder="1"/>
    <x:xf numFmtId="0" fontId="8" fillId="0" borderId="0" xfId="0" applyNumberFormat="1" applyFont="1" applyFill="1" applyBorder="1"/>
    <x:xf numFmtId="0" fontId="8" fillId="0" borderId="0" xfId="0" applyNumberFormat="1" applyFont="1" applyFill="1" applyBorder="1" applyAlignment="1">
      <x:alignment horizontal="center"/>
    </x:xf>
    <x:xf numFmtId="0" fontId="18" fillId="0" borderId="10" xfId="0" applyNumberFormat="1" applyFont="1" applyFill="1" applyBorder="1"/>
    <x:xf numFmtId="0" fontId="18" fillId="0" borderId="11" xfId="0" applyNumberFormat="1" applyFont="1" applyFill="1" applyBorder="1"/>
    <x:xf numFmtId="0" fontId="8" fillId="0" borderId="12" xfId="0" applyNumberFormat="1" applyFont="1" applyFill="1" applyBorder="1" applyAlignment="1">
      <x:alignment horizontal="center"/>
    </x:xf>
    <x:xf numFmtId="0" fontId="2" fillId="6" borderId="24" xfId="0" applyNumberFormat="1" applyFont="1" applyFill="1" applyBorder="1"/>
    <x:xf numFmtId="0" fontId="2" fillId="6" borderId="25" xfId="0" applyNumberFormat="1" applyFont="1" applyFill="1" applyBorder="1"/>
    <x:xf numFmtId="0" fontId="2" fillId="6" borderId="24" xfId="0" applyNumberFormat="1" applyFont="1" applyFill="1" applyBorder="1" applyAlignment="1">
      <x:alignment wrapText="1"/>
    </x:xf>
    <x:xf numFmtId="0" fontId="2" fillId="6" borderId="25" xfId="0" applyNumberFormat="1" applyFont="1" applyFill="1" applyBorder="1" applyAlignment="1">
      <x:alignment wrapText="1"/>
    </x:xf>
    <x:xf numFmtId="0" fontId="2" fillId="6" borderId="24" xfId="0" applyNumberFormat="1" applyFont="1" applyFill="1" applyBorder="1" applyAlignment="1">
      <x:alignment vertical="center" wrapText="1"/>
    </x:xf>
    <x:xf numFmtId="0" fontId="2" fillId="6" borderId="25" xfId="0" applyNumberFormat="1" applyFont="1" applyFill="1" applyBorder="1" applyAlignment="1">
      <x:alignment vertical="center" wrapText="1"/>
    </x:xf>
    <x:xf numFmtId="0" fontId="0" fillId="8" borderId="0" xfId="0" applyNumberFormat="1" applyFont="1" applyFill="1" applyBorder="1"/>
    <x:xf numFmtId="0" fontId="0" fillId="8" borderId="26" xfId="0" applyNumberFormat="1" applyFont="1" applyFill="1" applyBorder="1"/>
    <x:xf numFmtId="0" fontId="0" fillId="8" borderId="27" xfId="0" applyNumberFormat="1" applyFont="1" applyFill="1" applyBorder="1"/>
    <x:xf numFmtId="0" fontId="0" fillId="8" borderId="28" xfId="0" applyNumberFormat="1" applyFont="1" applyFill="1" applyBorder="1"/>
    <x:xf numFmtId="0" fontId="0" fillId="8" borderId="29" xfId="0" applyNumberFormat="1" applyFont="1" applyFill="1" applyBorder="1"/>
    <x:xf numFmtId="0" fontId="0" fillId="8" borderId="30" xfId="0" applyNumberFormat="1" applyFont="1" applyFill="1" applyBorder="1"/>
    <x:xf numFmtId="0" fontId="0" fillId="8" borderId="31" xfId="0" applyNumberFormat="1" applyFont="1" applyFill="1" applyBorder="1"/>
    <x:xf numFmtId="0" fontId="0" fillId="8" borderId="23" xfId="0" applyNumberFormat="1" applyFont="1" applyFill="1" applyBorder="1"/>
    <x:xf numFmtId="0" fontId="0" fillId="8" borderId="32" xfId="0" applyNumberFormat="1" applyFont="1" applyFill="1" applyBorder="1"/>
    <x:xf numFmtId="0" fontId="0" fillId="8" borderId="26" xfId="0" applyNumberFormat="1" applyFont="1" applyFill="1" applyBorder="1" applyAlignment="1">
      <x:alignment horizontal="center"/>
    </x:xf>
    <x:xf numFmtId="0" fontId="0" fillId="8" borderId="27" xfId="0" applyNumberFormat="1" applyFont="1" applyFill="1" applyBorder="1" applyAlignment="1">
      <x:alignment horizontal="center"/>
    </x:xf>
    <x:xf numFmtId="0" fontId="0" fillId="8" borderId="28" xfId="0" applyNumberFormat="1" applyFont="1" applyFill="1" applyBorder="1" applyAlignment="1">
      <x:alignment horizontal="center"/>
    </x:xf>
    <x:xf numFmtId="0" fontId="0" fillId="8" borderId="29" xfId="0" applyNumberFormat="1" applyFont="1" applyFill="1" applyBorder="1" applyAlignment="1">
      <x:alignment horizontal="center"/>
    </x:xf>
    <x:xf numFmtId="0" fontId="0" fillId="8" borderId="0" xfId="0" applyNumberFormat="1" applyFont="1" applyFill="1" applyBorder="1" applyAlignment="1">
      <x:alignment horizontal="center"/>
    </x:xf>
    <x:xf numFmtId="0" fontId="0" fillId="8" borderId="30" xfId="0" applyNumberFormat="1" applyFont="1" applyFill="1" applyBorder="1" applyAlignment="1">
      <x:alignment horizontal="center"/>
    </x:xf>
    <x:xf numFmtId="0" fontId="0" fillId="8" borderId="31" xfId="0" applyNumberFormat="1" applyFont="1" applyFill="1" applyBorder="1" applyAlignment="1">
      <x:alignment horizontal="center"/>
    </x:xf>
    <x:xf numFmtId="0" fontId="0" fillId="8" borderId="23" xfId="0" applyNumberFormat="1" applyFont="1" applyFill="1" applyBorder="1" applyAlignment="1">
      <x:alignment horizontal="center"/>
    </x:xf>
    <x:xf numFmtId="0" fontId="0" fillId="8" borderId="32" xfId="0" applyNumberFormat="1" applyFont="1" applyFill="1" applyBorder="1" applyAlignment="1">
      <x:alignment horizontal="center"/>
    </x:xf>
    <x:xf numFmtId="0" fontId="0" fillId="8" borderId="26" xfId="0" applyNumberFormat="1" applyFont="1" applyFill="1" applyBorder="1" applyAlignment="1">
      <x:alignment horizontal="center" vertical="center"/>
    </x:xf>
    <x:xf numFmtId="0" fontId="0" fillId="8" borderId="27" xfId="0" applyNumberFormat="1" applyFont="1" applyFill="1" applyBorder="1" applyAlignment="1">
      <x:alignment horizontal="center" vertical="center"/>
    </x:xf>
    <x:xf numFmtId="0" fontId="0" fillId="8" borderId="28" xfId="0" applyNumberFormat="1" applyFont="1" applyFill="1" applyBorder="1" applyAlignment="1">
      <x:alignment horizontal="center" vertical="center"/>
    </x:xf>
    <x:xf numFmtId="0" fontId="0" fillId="8" borderId="29" xfId="0" applyNumberFormat="1" applyFont="1" applyFill="1" applyBorder="1" applyAlignment="1">
      <x:alignment horizontal="center" vertical="center"/>
    </x:xf>
    <x:xf numFmtId="0" fontId="0" fillId="8" borderId="0" xfId="0" applyNumberFormat="1" applyFont="1" applyFill="1" applyBorder="1" applyAlignment="1">
      <x:alignment horizontal="center" vertical="center"/>
    </x:xf>
    <x:xf numFmtId="0" fontId="0" fillId="8" borderId="30" xfId="0" applyNumberFormat="1" applyFont="1" applyFill="1" applyBorder="1" applyAlignment="1">
      <x:alignment horizontal="center" vertical="center"/>
    </x:xf>
    <x:xf numFmtId="0" fontId="0" fillId="8" borderId="31" xfId="0" applyNumberFormat="1" applyFont="1" applyFill="1" applyBorder="1" applyAlignment="1">
      <x:alignment horizontal="center" vertical="center"/>
    </x:xf>
    <x:xf numFmtId="0" fontId="0" fillId="8" borderId="23" xfId="0" applyNumberFormat="1" applyFont="1" applyFill="1" applyBorder="1" applyAlignment="1">
      <x:alignment horizontal="center" vertical="center"/>
    </x:xf>
    <x:xf numFmtId="0" fontId="0" fillId="8" borderId="32" xfId="0" applyNumberFormat="1" applyFont="1" applyFill="1" applyBorder="1" applyAlignment="1">
      <x:alignment horizontal="center" vertical="center"/>
    </x:xf>
    <x:xf numFmtId="0" fontId="11" fillId="8" borderId="26" xfId="0" applyNumberFormat="1" applyFont="1" applyFill="1" applyBorder="1" applyAlignment="1">
      <x:alignment horizontal="center" vertical="center"/>
    </x:xf>
    <x:xf numFmtId="0" fontId="11" fillId="8" borderId="27" xfId="0" applyNumberFormat="1" applyFont="1" applyFill="1" applyBorder="1" applyAlignment="1">
      <x:alignment horizontal="center" vertical="center"/>
    </x:xf>
    <x:xf numFmtId="0" fontId="11" fillId="8" borderId="28" xfId="0" applyNumberFormat="1" applyFont="1" applyFill="1" applyBorder="1" applyAlignment="1">
      <x:alignment horizontal="center" vertical="center"/>
    </x:xf>
    <x:xf numFmtId="0" fontId="11" fillId="8" borderId="29" xfId="0" applyNumberFormat="1" applyFont="1" applyFill="1" applyBorder="1" applyAlignment="1">
      <x:alignment horizontal="center" vertical="center"/>
    </x:xf>
    <x:xf numFmtId="0" fontId="11" fillId="8" borderId="0" xfId="0" applyNumberFormat="1" applyFont="1" applyFill="1" applyBorder="1" applyAlignment="1">
      <x:alignment horizontal="center" vertical="center"/>
    </x:xf>
    <x:xf numFmtId="0" fontId="11" fillId="8" borderId="30" xfId="0" applyNumberFormat="1" applyFont="1" applyFill="1" applyBorder="1" applyAlignment="1">
      <x:alignment horizontal="center" vertical="center"/>
    </x:xf>
    <x:xf numFmtId="0" fontId="11" fillId="8" borderId="31" xfId="0" applyNumberFormat="1" applyFont="1" applyFill="1" applyBorder="1" applyAlignment="1">
      <x:alignment horizontal="center" vertical="center"/>
    </x:xf>
    <x:xf numFmtId="0" fontId="11" fillId="8" borderId="23" xfId="0" applyNumberFormat="1" applyFont="1" applyFill="1" applyBorder="1" applyAlignment="1">
      <x:alignment horizontal="center" vertical="center"/>
    </x:xf>
    <x:xf numFmtId="0" fontId="11" fillId="8" borderId="32" xfId="0" applyNumberFormat="1" applyFont="1" applyFill="1" applyBorder="1" applyAlignment="1">
      <x:alignment horizontal="center" vertical="center"/>
    </x:xf>
    <x:xf numFmtId="0" fontId="13" fillId="8" borderId="26" xfId="0" applyNumberFormat="1" applyFont="1" applyFill="1" applyBorder="1" applyAlignment="1">
      <x:alignment horizontal="center" vertical="center"/>
    </x:xf>
    <x:xf numFmtId="0" fontId="13" fillId="8" borderId="27" xfId="0" applyNumberFormat="1" applyFont="1" applyFill="1" applyBorder="1" applyAlignment="1">
      <x:alignment horizontal="center" vertical="center"/>
    </x:xf>
    <x:xf numFmtId="0" fontId="13" fillId="8" borderId="28" xfId="0" applyNumberFormat="1" applyFont="1" applyFill="1" applyBorder="1" applyAlignment="1">
      <x:alignment horizontal="center" vertical="center"/>
    </x:xf>
    <x:xf numFmtId="0" fontId="13" fillId="8" borderId="29" xfId="0" applyNumberFormat="1" applyFont="1" applyFill="1" applyBorder="1" applyAlignment="1">
      <x:alignment horizontal="center" vertical="center"/>
    </x:xf>
    <x:xf numFmtId="0" fontId="13" fillId="8" borderId="0" xfId="0" applyNumberFormat="1" applyFont="1" applyFill="1" applyBorder="1" applyAlignment="1">
      <x:alignment horizontal="center" vertical="center"/>
    </x:xf>
    <x:xf numFmtId="0" fontId="13" fillId="8" borderId="30" xfId="0" applyNumberFormat="1" applyFont="1" applyFill="1" applyBorder="1" applyAlignment="1">
      <x:alignment horizontal="center" vertical="center"/>
    </x:xf>
    <x:xf numFmtId="0" fontId="13" fillId="8" borderId="31" xfId="0" applyNumberFormat="1" applyFont="1" applyFill="1" applyBorder="1" applyAlignment="1">
      <x:alignment horizontal="center" vertical="center"/>
    </x:xf>
    <x:xf numFmtId="0" fontId="13" fillId="8" borderId="23" xfId="0" applyNumberFormat="1" applyFont="1" applyFill="1" applyBorder="1" applyAlignment="1">
      <x:alignment horizontal="center" vertical="center"/>
    </x:xf>
    <x:xf numFmtId="0" fontId="13" fillId="8" borderId="32" xfId="0" applyNumberFormat="1" applyFont="1" applyFill="1" applyBorder="1" applyAlignment="1">
      <x:alignment horizontal="center" vertical="center"/>
    </x:xf>
    <x:xf numFmtId="0" fontId="17" fillId="8" borderId="26" xfId="0" applyNumberFormat="1" applyFont="1" applyFill="1" applyBorder="1" applyAlignment="1">
      <x:alignment horizontal="center" vertical="center"/>
    </x:xf>
    <x:xf numFmtId="0" fontId="17" fillId="8" borderId="27" xfId="0" applyNumberFormat="1" applyFont="1" applyFill="1" applyBorder="1" applyAlignment="1">
      <x:alignment horizontal="center" vertical="center"/>
    </x:xf>
    <x:xf numFmtId="0" fontId="17" fillId="8" borderId="28" xfId="0" applyNumberFormat="1" applyFont="1" applyFill="1" applyBorder="1" applyAlignment="1">
      <x:alignment horizontal="center" vertical="center"/>
    </x:xf>
    <x:xf numFmtId="0" fontId="17" fillId="8" borderId="29" xfId="0" applyNumberFormat="1" applyFont="1" applyFill="1" applyBorder="1" applyAlignment="1">
      <x:alignment horizontal="center" vertical="center"/>
    </x:xf>
    <x:xf numFmtId="0" fontId="17" fillId="8" borderId="0" xfId="0" applyNumberFormat="1" applyFont="1" applyFill="1" applyBorder="1" applyAlignment="1">
      <x:alignment horizontal="center" vertical="center"/>
    </x:xf>
    <x:xf numFmtId="0" fontId="17" fillId="8" borderId="30" xfId="0" applyNumberFormat="1" applyFont="1" applyFill="1" applyBorder="1" applyAlignment="1">
      <x:alignment horizontal="center" vertical="center"/>
    </x:xf>
    <x:xf numFmtId="0" fontId="19" fillId="8" borderId="29" xfId="0" applyNumberFormat="1" applyFont="1" applyFill="1" applyBorder="1" applyAlignment="1">
      <x:alignment horizontal="center" vertical="center"/>
    </x:xf>
    <x:xf numFmtId="0" fontId="19" fillId="8" borderId="0" xfId="0" applyNumberFormat="1" applyFont="1" applyFill="1" applyBorder="1" applyAlignment="1">
      <x:alignment horizontal="center" vertical="center"/>
    </x:xf>
    <x:xf numFmtId="0" fontId="19" fillId="8" borderId="30" xfId="0" applyNumberFormat="1" applyFont="1" applyFill="1" applyBorder="1" applyAlignment="1">
      <x:alignment horizontal="center" vertical="center"/>
    </x:xf>
    <x:xf numFmtId="0" fontId="19" fillId="8" borderId="31" xfId="0" applyNumberFormat="1" applyFont="1" applyFill="1" applyBorder="1" applyAlignment="1">
      <x:alignment horizontal="center" vertical="center"/>
    </x:xf>
    <x:xf numFmtId="0" fontId="19" fillId="8" borderId="23" xfId="0" applyNumberFormat="1" applyFont="1" applyFill="1" applyBorder="1" applyAlignment="1">
      <x:alignment horizontal="center" vertical="center"/>
    </x:xf>
    <x:xf numFmtId="0" fontId="19" fillId="8" borderId="32" xfId="0" applyNumberFormat="1" applyFont="1" applyFill="1" applyBorder="1" applyAlignment="1">
      <x:alignment horizontal="center" vertical="center"/>
    </x:xf>
    <x:xf numFmtId="200" fontId="19" fillId="8" borderId="29" xfId="0" applyNumberFormat="1" applyFont="1" applyFill="1" applyBorder="1" applyAlignment="1">
      <x:alignment horizontal="center" vertical="center"/>
    </x:xf>
    <x:xf numFmtId="200" fontId="19" fillId="8" borderId="0" xfId="0" applyNumberFormat="1" applyFont="1" applyFill="1" applyBorder="1" applyAlignment="1">
      <x:alignment horizontal="center" vertical="center"/>
    </x:xf>
    <x:xf numFmtId="200" fontId="19" fillId="8" borderId="30" xfId="0" applyNumberFormat="1" applyFont="1" applyFill="1" applyBorder="1" applyAlignment="1">
      <x:alignment horizontal="center" vertical="center"/>
    </x:xf>
    <x:xf numFmtId="200" fontId="19" fillId="8" borderId="31" xfId="0" applyNumberFormat="1" applyFont="1" applyFill="1" applyBorder="1" applyAlignment="1">
      <x:alignment horizontal="center" vertical="center"/>
    </x:xf>
    <x:xf numFmtId="200" fontId="19" fillId="8" borderId="23" xfId="0" applyNumberFormat="1" applyFont="1" applyFill="1" applyBorder="1" applyAlignment="1">
      <x:alignment horizontal="center" vertical="center"/>
    </x:xf>
    <x:xf numFmtId="200" fontId="19" fillId="8" borderId="32" xfId="0" applyNumberFormat="1" applyFont="1" applyFill="1" applyBorder="1" applyAlignment="1">
      <x:alignment horizontal="center" vertical="center"/>
    </x:xf>
    <x:xf numFmtId="205" fontId="19" fillId="8" borderId="29" xfId="0" applyNumberFormat="1" applyFont="1" applyFill="1" applyBorder="1" applyAlignment="1">
      <x:alignment horizontal="center" vertical="center"/>
    </x:xf>
    <x:xf numFmtId="205" fontId="19" fillId="8" borderId="0" xfId="0" applyNumberFormat="1" applyFont="1" applyFill="1" applyBorder="1" applyAlignment="1">
      <x:alignment horizontal="center" vertical="center"/>
    </x:xf>
    <x:xf numFmtId="205" fontId="19" fillId="8" borderId="30" xfId="0" applyNumberFormat="1" applyFont="1" applyFill="1" applyBorder="1" applyAlignment="1">
      <x:alignment horizontal="center" vertical="center"/>
    </x:xf>
    <x:xf numFmtId="205" fontId="19" fillId="8" borderId="31" xfId="0" applyNumberFormat="1" applyFont="1" applyFill="1" applyBorder="1" applyAlignment="1">
      <x:alignment horizontal="center" vertical="center"/>
    </x:xf>
    <x:xf numFmtId="205" fontId="19" fillId="8" borderId="23" xfId="0" applyNumberFormat="1" applyFont="1" applyFill="1" applyBorder="1" applyAlignment="1">
      <x:alignment horizontal="center" vertical="center"/>
    </x:xf>
    <x:xf numFmtId="205" fontId="19" fillId="8" borderId="32" xfId="0" applyNumberFormat="1" applyFont="1" applyFill="1" applyBorder="1" applyAlignment="1">
      <x:alignment horizontal="center" vertical="center"/>
    </x:xf>
    <x:xf numFmtId="0" fontId="0" fillId="4" borderId="10" xfId="0" applyNumberFormat="1" applyFont="1" applyFill="1" applyBorder="1"/>
    <x:xf numFmtId="0" fontId="3" fillId="4" borderId="10" xfId="0" applyNumberFormat="1" applyFont="1" applyFill="1" applyBorder="1"/>
    <x:xf numFmtId="0" fontId="3" fillId="4" borderId="10" xfId="0" applyNumberFormat="1" applyFont="1" applyFill="1" applyBorder="1" applyAlignment="1">
      <x:alignment vertical="center"/>
    </x:xf>
    <x:xf numFmtId="0" fontId="3" fillId="4" borderId="10" xfId="0" applyNumberFormat="1" applyFont="1" applyFill="1" applyBorder="1" applyAlignment="1">
      <x:alignment vertical="center" wrapText="1"/>
    </x:xf>
    <x:xf numFmtId="205" fontId="0" fillId="0" borderId="12" xfId="0" applyNumberFormat="1" applyFont="1" applyFill="1" applyBorder="1"/>
    <x:xf numFmtId="205" fontId="18" fillId="0" borderId="11" xfId="0" applyNumberFormat="1" applyFont="1" applyFill="1" applyBorder="1"/>
    <x:xf numFmtId="205" fontId="18" fillId="0" borderId="12" xfId="0" applyNumberFormat="1" applyFont="1" applyFill="1" applyBorder="1"/>
    <x:xf numFmtId="0" fontId="4" fillId="6" borderId="0" xfId="0" applyNumberFormat="1" applyFont="1" applyFill="1" applyBorder="1"/>
    <x:xf numFmtId="0" fontId="4" fillId="6" borderId="16" xfId="0" applyNumberFormat="1" applyFont="1" applyFill="1" applyBorder="1"/>
    <x:xf numFmtId="0" fontId="4" fillId="6" borderId="12" xfId="0" applyNumberFormat="1" applyFont="1" applyFill="1" applyBorder="1"/>
    <x:xf numFmtId="0" fontId="4" fillId="6" borderId="17" xfId="0" applyNumberFormat="1" applyFont="1" applyFill="1" applyBorder="1"/>
    <x:xf numFmtId="0" fontId="4" fillId="6" borderId="24" xfId="0" applyNumberFormat="1" applyFont="1" applyFill="1" applyBorder="1"/>
    <x:xf numFmtId="0" fontId="4" fillId="6" borderId="25" xfId="0" applyNumberFormat="1" applyFont="1" applyFill="1" applyBorder="1"/>
    <x:xf numFmtId="0" fontId="4" fillId="6" borderId="18" xfId="0" applyNumberFormat="1" applyFont="1" applyFill="1" applyBorder="1"/>
    <x:xf numFmtId="0" fontId="4" fillId="6" borderId="10" xfId="0" applyNumberFormat="1" applyFont="1" applyFill="1" applyBorder="1"/>
    <x:xf numFmtId="0" fontId="4" fillId="6" borderId="19" xfId="0" applyNumberFormat="1" applyFont="1" applyFill="1" applyBorder="1"/>
    <x:xf numFmtId="0" fontId="4" fillId="6" borderId="16" xfId="0" applyNumberFormat="1" applyFont="1" applyFill="1" applyBorder="1" applyAlignment="1">
      <x:alignment wrapText="1"/>
    </x:xf>
    <x:xf numFmtId="0" fontId="4" fillId="6" borderId="12" xfId="0" applyNumberFormat="1" applyFont="1" applyFill="1" applyBorder="1" applyAlignment="1">
      <x:alignment wrapText="1"/>
    </x:xf>
    <x:xf numFmtId="0" fontId="4" fillId="6" borderId="17" xfId="0" applyNumberFormat="1" applyFont="1" applyFill="1" applyBorder="1" applyAlignment="1">
      <x:alignment wrapText="1"/>
    </x:xf>
    <x:xf numFmtId="0" fontId="4" fillId="6" borderId="24" xfId="0" applyNumberFormat="1" applyFont="1" applyFill="1" applyBorder="1" applyAlignment="1">
      <x:alignment wrapText="1"/>
    </x:xf>
    <x:xf numFmtId="0" fontId="4" fillId="6" borderId="0" xfId="0" applyNumberFormat="1" applyFont="1" applyFill="1" applyBorder="1" applyAlignment="1">
      <x:alignment wrapText="1"/>
    </x:xf>
    <x:xf numFmtId="0" fontId="4" fillId="6" borderId="25" xfId="0" applyNumberFormat="1" applyFont="1" applyFill="1" applyBorder="1" applyAlignment="1">
      <x:alignment wrapText="1"/>
    </x:xf>
    <x:xf numFmtId="0" fontId="4" fillId="6" borderId="18" xfId="0" applyNumberFormat="1" applyFont="1" applyFill="1" applyBorder="1" applyAlignment="1">
      <x:alignment wrapText="1"/>
    </x:xf>
    <x:xf numFmtId="0" fontId="4" fillId="6" borderId="10" xfId="0" applyNumberFormat="1" applyFont="1" applyFill="1" applyBorder="1" applyAlignment="1">
      <x:alignment wrapText="1"/>
    </x:xf>
    <x:xf numFmtId="0" fontId="4" fillId="6" borderId="19" xfId="0" applyNumberFormat="1" applyFont="1" applyFill="1" applyBorder="1" applyAlignment="1">
      <x:alignment wrapText="1"/>
    </x:xf>
    <x:xf numFmtId="0" fontId="4" fillId="6" borderId="16" xfId="0" applyNumberFormat="1" applyFont="1" applyFill="1" applyBorder="1" applyAlignment="1">
      <x:alignment vertical="center" wrapText="1"/>
    </x:xf>
    <x:xf numFmtId="0" fontId="4" fillId="6" borderId="12" xfId="0" applyNumberFormat="1" applyFont="1" applyFill="1" applyBorder="1" applyAlignment="1">
      <x:alignment vertical="center" wrapText="1"/>
    </x:xf>
    <x:xf numFmtId="0" fontId="4" fillId="6" borderId="17" xfId="0" applyNumberFormat="1" applyFont="1" applyFill="1" applyBorder="1" applyAlignment="1">
      <x:alignment vertical="center" wrapText="1"/>
    </x:xf>
    <x:xf numFmtId="0" fontId="4" fillId="6" borderId="24" xfId="0" applyNumberFormat="1" applyFont="1" applyFill="1" applyBorder="1" applyAlignment="1">
      <x:alignment vertical="center" wrapText="1"/>
    </x:xf>
    <x:xf numFmtId="0" fontId="4" fillId="6" borderId="0" xfId="0" applyNumberFormat="1" applyFont="1" applyFill="1" applyBorder="1" applyAlignment="1">
      <x:alignment vertical="center" wrapText="1"/>
    </x:xf>
    <x:xf numFmtId="0" fontId="4" fillId="6" borderId="25" xfId="0" applyNumberFormat="1" applyFont="1" applyFill="1" applyBorder="1" applyAlignment="1">
      <x:alignment vertical="center" wrapText="1"/>
    </x:xf>
    <x:xf numFmtId="0" fontId="4" fillId="6" borderId="18" xfId="0" applyNumberFormat="1" applyFont="1" applyFill="1" applyBorder="1" applyAlignment="1">
      <x:alignment vertical="center" wrapText="1"/>
    </x:xf>
    <x:xf numFmtId="0" fontId="4" fillId="6" borderId="10" xfId="0" applyNumberFormat="1" applyFont="1" applyFill="1" applyBorder="1" applyAlignment="1">
      <x:alignment vertical="center" wrapText="1"/>
    </x:xf>
    <x:xf numFmtId="0" fontId="4" fillId="6" borderId="19" xfId="0" applyNumberFormat="1" applyFont="1" applyFill="1" applyBorder="1" applyAlignment="1">
      <x:alignment vertical="center" wrapText="1"/>
    </x:xf>
    <x:xf numFmtId="0" fontId="8" fillId="3" borderId="26" xfId="0" applyNumberFormat="1" applyFont="1" applyFill="1" applyBorder="1"/>
    <x:xf numFmtId="0" fontId="8" fillId="3" borderId="27" xfId="0" applyNumberFormat="1" applyFont="1" applyFill="1" applyBorder="1"/>
    <x:xf numFmtId="0" fontId="8" fillId="3" borderId="28" xfId="0" applyNumberFormat="1" applyFont="1" applyFill="1" applyBorder="1"/>
    <x:xf numFmtId="0" fontId="8" fillId="3" borderId="29" xfId="0" applyNumberFormat="1" applyFont="1" applyFill="1" applyBorder="1"/>
    <x:xf numFmtId="0" fontId="8" fillId="3" borderId="30" xfId="0" applyNumberFormat="1" applyFont="1" applyFill="1" applyBorder="1"/>
    <x:xf numFmtId="0" fontId="8" fillId="3" borderId="31" xfId="0" applyNumberFormat="1" applyFont="1" applyFill="1" applyBorder="1"/>
    <x:xf numFmtId="0" fontId="8" fillId="3" borderId="32" xfId="0" applyNumberFormat="1" applyFont="1" applyFill="1" applyBorder="1"/>
    <x:xf numFmtId="0" fontId="8" fillId="3" borderId="26" xfId="0" applyNumberFormat="1" applyFont="1" applyFill="1" applyBorder="1" applyAlignment="1">
      <x:alignment wrapText="1"/>
    </x:xf>
    <x:xf numFmtId="0" fontId="8" fillId="3" borderId="27" xfId="0" applyNumberFormat="1" applyFont="1" applyFill="1" applyBorder="1" applyAlignment="1">
      <x:alignment wrapText="1"/>
    </x:xf>
    <x:xf numFmtId="0" fontId="8" fillId="3" borderId="28" xfId="0" applyNumberFormat="1" applyFont="1" applyFill="1" applyBorder="1" applyAlignment="1">
      <x:alignment wrapText="1"/>
    </x:xf>
    <x:xf numFmtId="0" fontId="8" fillId="3" borderId="29" xfId="0" applyNumberFormat="1" applyFont="1" applyFill="1" applyBorder="1" applyAlignment="1">
      <x:alignment wrapText="1"/>
    </x:xf>
    <x:xf numFmtId="0" fontId="8" fillId="3" borderId="0" xfId="0" applyNumberFormat="1" applyFont="1" applyFill="1" applyBorder="1" applyAlignment="1">
      <x:alignment wrapText="1"/>
    </x:xf>
    <x:xf numFmtId="0" fontId="8" fillId="3" borderId="30" xfId="0" applyNumberFormat="1" applyFont="1" applyFill="1" applyBorder="1" applyAlignment="1">
      <x:alignment wrapText="1"/>
    </x:xf>
    <x:xf numFmtId="0" fontId="8" fillId="3" borderId="31" xfId="0" applyNumberFormat="1" applyFont="1" applyFill="1" applyBorder="1" applyAlignment="1">
      <x:alignment wrapText="1"/>
    </x:xf>
    <x:xf numFmtId="0" fontId="8" fillId="3" borderId="23" xfId="0" applyNumberFormat="1" applyFont="1" applyFill="1" applyBorder="1" applyAlignment="1">
      <x:alignment wrapText="1"/>
    </x:xf>
    <x:xf numFmtId="0" fontId="8" fillId="3" borderId="32" xfId="0" applyNumberFormat="1" applyFont="1" applyFill="1" applyBorder="1" applyAlignment="1">
      <x:alignment wrapText="1"/>
    </x:xf>
    <x:xf numFmtId="0" fontId="8" fillId="3" borderId="26" xfId="0" applyNumberFormat="1" applyFont="1" applyFill="1" applyBorder="1" applyAlignment="1">
      <x:alignment vertical="center" wrapText="1"/>
    </x:xf>
    <x:xf numFmtId="0" fontId="8" fillId="3" borderId="27" xfId="0" applyNumberFormat="1" applyFont="1" applyFill="1" applyBorder="1" applyAlignment="1">
      <x:alignment vertical="center" wrapText="1"/>
    </x:xf>
    <x:xf numFmtId="0" fontId="8" fillId="3" borderId="28" xfId="0" applyNumberFormat="1" applyFont="1" applyFill="1" applyBorder="1" applyAlignment="1">
      <x:alignment vertical="center" wrapText="1"/>
    </x:xf>
    <x:xf numFmtId="0" fontId="8" fillId="3" borderId="29" xfId="0" applyNumberFormat="1" applyFont="1" applyFill="1" applyBorder="1" applyAlignment="1">
      <x:alignment vertical="center" wrapText="1"/>
    </x:xf>
    <x:xf numFmtId="0" fontId="8" fillId="3" borderId="0" xfId="0" applyNumberFormat="1" applyFont="1" applyFill="1" applyBorder="1" applyAlignment="1">
      <x:alignment vertical="center" wrapText="1"/>
    </x:xf>
    <x:xf numFmtId="0" fontId="8" fillId="3" borderId="30" xfId="0" applyNumberFormat="1" applyFont="1" applyFill="1" applyBorder="1" applyAlignment="1">
      <x:alignment vertical="center" wrapText="1"/>
    </x:xf>
    <x:xf numFmtId="0" fontId="8" fillId="3" borderId="31" xfId="0" applyNumberFormat="1" applyFont="1" applyFill="1" applyBorder="1" applyAlignment="1">
      <x:alignment vertical="center" wrapText="1"/>
    </x:xf>
    <x:xf numFmtId="0" fontId="8" fillId="3" borderId="23" xfId="0" applyNumberFormat="1" applyFont="1" applyFill="1" applyBorder="1" applyAlignment="1">
      <x:alignment vertical="center" wrapText="1"/>
    </x:xf>
    <x:xf numFmtId="0" fontId="8" fillId="3" borderId="32" xfId="0" applyNumberFormat="1" applyFont="1" applyFill="1" applyBorder="1" applyAlignment="1">
      <x:alignment vertical="center" wrapText="1"/>
    </x:xf>
    <x:xf numFmtId="0" fontId="12" fillId="4" borderId="10" xfId="0" applyNumberFormat="1" applyFont="1" applyFill="1" applyBorder="1" applyAlignment="1">
      <x:alignment vertical="center" wrapText="1"/>
    </x:xf>
    <x:xf numFmtId="205" fontId="20" fillId="0" borderId="11" xfId="0" applyNumberFormat="1" applyFont="1" applyFill="1" applyBorder="1"/>
    <x:xf numFmtId="205" fontId="20" fillId="0" borderId="12" xfId="0" applyNumberFormat="1" applyFont="1" applyFill="1" applyBorder="1"/>
    <x:xf numFmtId="0" fontId="13" fillId="6" borderId="16" xfId="0" applyNumberFormat="1" applyFont="1" applyFill="1" applyBorder="1" applyAlignment="1">
      <x:alignment vertical="center" wrapText="1"/>
    </x:xf>
    <x:xf numFmtId="0" fontId="13" fillId="6" borderId="12" xfId="0" applyNumberFormat="1" applyFont="1" applyFill="1" applyBorder="1" applyAlignment="1">
      <x:alignment vertical="center" wrapText="1"/>
    </x:xf>
    <x:xf numFmtId="0" fontId="13" fillId="6" borderId="17" xfId="0" applyNumberFormat="1" applyFont="1" applyFill="1" applyBorder="1" applyAlignment="1">
      <x:alignment vertical="center" wrapText="1"/>
    </x:xf>
    <x:xf numFmtId="0" fontId="13" fillId="6" borderId="24" xfId="0" applyNumberFormat="1" applyFont="1" applyFill="1" applyBorder="1" applyAlignment="1">
      <x:alignment vertical="center" wrapText="1"/>
    </x:xf>
    <x:xf numFmtId="0" fontId="13" fillId="6" borderId="0" xfId="0" applyNumberFormat="1" applyFont="1" applyFill="1" applyBorder="1" applyAlignment="1">
      <x:alignment vertical="center" wrapText="1"/>
    </x:xf>
    <x:xf numFmtId="0" fontId="13" fillId="6" borderId="25" xfId="0" applyNumberFormat="1" applyFont="1" applyFill="1" applyBorder="1" applyAlignment="1">
      <x:alignment vertical="center" wrapText="1"/>
    </x:xf>
    <x:xf numFmtId="0" fontId="13" fillId="6" borderId="18" xfId="0" applyNumberFormat="1" applyFont="1" applyFill="1" applyBorder="1" applyAlignment="1">
      <x:alignment vertical="center" wrapText="1"/>
    </x:xf>
    <x:xf numFmtId="0" fontId="13" fillId="6" borderId="10" xfId="0" applyNumberFormat="1" applyFont="1" applyFill="1" applyBorder="1" applyAlignment="1">
      <x:alignment vertical="center" wrapText="1"/>
    </x:xf>
    <x:xf numFmtId="0" fontId="13" fillId="6" borderId="19" xfId="0" applyNumberFormat="1" applyFont="1" applyFill="1" applyBorder="1" applyAlignment="1">
      <x:alignment vertical="center" wrapText="1"/>
    </x:xf>
    <x:xf numFmtId="0" fontId="17" fillId="3" borderId="26" xfId="0" applyNumberFormat="1" applyFont="1" applyFill="1" applyBorder="1" applyAlignment="1">
      <x:alignment vertical="center" wrapText="1"/>
    </x:xf>
    <x:xf numFmtId="0" fontId="17" fillId="3" borderId="27" xfId="0" applyNumberFormat="1" applyFont="1" applyFill="1" applyBorder="1" applyAlignment="1">
      <x:alignment vertical="center" wrapText="1"/>
    </x:xf>
    <x:xf numFmtId="0" fontId="17" fillId="3" borderId="28" xfId="0" applyNumberFormat="1" applyFont="1" applyFill="1" applyBorder="1" applyAlignment="1">
      <x:alignment vertical="center" wrapText="1"/>
    </x:xf>
    <x:xf numFmtId="0" fontId="17" fillId="3" borderId="29" xfId="0" applyNumberFormat="1" applyFont="1" applyFill="1" applyBorder="1" applyAlignment="1">
      <x:alignment vertical="center" wrapText="1"/>
    </x:xf>
    <x:xf numFmtId="0" fontId="17" fillId="3" borderId="0" xfId="0" applyNumberFormat="1" applyFont="1" applyFill="1" applyBorder="1" applyAlignment="1">
      <x:alignment vertical="center" wrapText="1"/>
    </x:xf>
    <x:xf numFmtId="0" fontId="17" fillId="3" borderId="30" xfId="0" applyNumberFormat="1" applyFont="1" applyFill="1" applyBorder="1" applyAlignment="1">
      <x:alignment vertical="center" wrapText="1"/>
    </x:xf>
    <x:xf numFmtId="0" fontId="17" fillId="3" borderId="31" xfId="0" applyNumberFormat="1" applyFont="1" applyFill="1" applyBorder="1" applyAlignment="1">
      <x:alignment vertical="center" wrapText="1"/>
    </x:xf>
    <x:xf numFmtId="0" fontId="17" fillId="3" borderId="23" xfId="0" applyNumberFormat="1" applyFont="1" applyFill="1" applyBorder="1" applyAlignment="1">
      <x:alignment vertical="center" wrapText="1"/>
    </x:xf>
    <x:xf numFmtId="0" fontId="17" fillId="3" borderId="32" xfId="0" applyNumberFormat="1" applyFont="1" applyFill="1" applyBorder="1" applyAlignment="1">
      <x:alignment vertical="center" wrapText="1"/>
    </x:xf>
    <x:xf numFmtId="200" fontId="20" fillId="7" borderId="20" xfId="0" applyNumberFormat="1" applyFont="1" applyFill="1" applyBorder="1"/>
    <x:xf numFmtId="201" fontId="20" fillId="7" borderId="21" xfId="0" applyNumberFormat="1" applyFont="1" applyFill="1" applyBorder="1"/>
    <x:xf numFmtId="202" fontId="20" fillId="7" borderId="21" xfId="0" applyNumberFormat="1" applyFont="1" applyFill="1" applyBorder="1"/>
    <x:xf numFmtId="206" fontId="14" fillId="5" borderId="8" xfId="0" applyNumberFormat="1" applyFont="1" applyFill="1" applyBorder="1"/>
    <x:xf numFmtId="206" fontId="20" fillId="7" borderId="21" xfId="0" applyNumberFormat="1" applyFont="1" applyFill="1" applyBorder="1"/>
    <x:xf numFmtId="206" fontId="14" fillId="5" borderId="9" xfId="0" applyNumberFormat="1" applyFont="1" applyFill="1" applyBorder="1"/>
    <x:xf numFmtId="206" fontId="20" fillId="7" borderId="22" xfId="0" applyNumberFormat="1" applyFont="1" applyFill="1" applyBorder="1"/>
    <x:xf numFmtId="200" fontId="11" fillId="0" borderId="10" xfId="0" applyNumberFormat="1" applyFont="1" applyFill="1" applyBorder="1"/>
    <x:xf numFmtId="202" fontId="11" fillId="0" borderId="11" xfId="0" applyNumberFormat="1" applyFont="1" applyFill="1" applyBorder="1"/>
    <x:xf numFmtId="205" fontId="11" fillId="0" borderId="11" xfId="0" applyNumberFormat="1" applyFont="1" applyFill="1" applyBorder="1"/>
    <x:xf numFmtId="200" fontId="11" fillId="0" borderId="12" xfId="0" applyNumberFormat="1" applyFont="1" applyFill="1" applyBorder="1"/>
    <x:xf numFmtId="0" fontId="10" fillId="6" borderId="0" xfId="0" applyNumberFormat="1" applyFont="1" applyFill="1" applyBorder="1" applyAlignment="1">
      <x:alignment vertical="center" wrapText="1"/>
    </x:xf>
    <x:xf numFmtId="0" fontId="11" fillId="0" borderId="10" xfId="0" applyNumberFormat="1" applyFont="1" applyFill="1" applyBorder="1" applyAlignment="1">
      <x:alignment wrapText="1"/>
    </x:xf>
    <x:xf numFmtId="206" fontId="11" fillId="0" borderId="10" xfId="0" applyNumberFormat="1" applyFont="1" applyFill="1" applyBorder="1" applyAlignment="1">
      <x:alignment wrapText="1"/>
    </x:xf>
    <x:xf numFmtId="0" fontId="11" fillId="0" borderId="11" xfId="0" applyNumberFormat="1" applyFont="1" applyFill="1" applyBorder="1" applyAlignment="1">
      <x:alignment wrapText="1"/>
    </x:xf>
    <x:xf numFmtId="206" fontId="11" fillId="0" borderId="11" xfId="0" applyNumberFormat="1" applyFont="1" applyFill="1" applyBorder="1" applyAlignment="1">
      <x:alignment wrapText="1"/>
    </x:xf>
    <x:xf numFmtId="0" fontId="11" fillId="0" borderId="12" xfId="0" applyNumberFormat="1" applyFont="1" applyFill="1" applyBorder="1" applyAlignment="1">
      <x:alignment wrapText="1"/>
    </x:xf>
    <x:xf numFmtId="206" fontId="11" fillId="0" borderId="12" xfId="0" applyNumberFormat="1" applyFont="1" applyFill="1" applyBorder="1" applyAlignment="1">
      <x:alignment wrapText="1"/>
    </x:xf>
    <x:xf numFmtId="0" fontId="17" fillId="3" borderId="23" xfId="0" applyNumberFormat="1" applyFont="1" applyFill="1" applyBorder="1"/>
    <x:xf numFmtId="0" fontId="20" fillId="0" borderId="10" xfId="0" applyNumberFormat="1" applyFont="1" applyFill="1" applyBorder="1"/>
    <x:xf numFmtId="0" fontId="20" fillId="0" borderId="11" xfId="0" applyNumberFormat="1" applyFont="1" applyFill="1" applyBorder="1"/>
    <x:xf numFmtId="0" fontId="17" fillId="0" borderId="12" xfId="0" applyNumberFormat="1" applyFont="1" applyFill="1" applyBorder="1" applyAlignment="1">
      <x:alignment horizontal="center"/>
    </x:xf>
    <x:xf numFmtId="0" fontId="10" fillId="6" borderId="24" xfId="0" applyNumberFormat="1" applyFont="1" applyFill="1" applyBorder="1" applyAlignment="1">
      <x:alignment vertical="center" wrapText="1"/>
    </x:xf>
    <x:xf numFmtId="0" fontId="10" fillId="6" borderId="25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8">
    <x:dxf>
      <x:font>
        <x:b/>
        <x:color rgb="FFB42318"/>
      </x:font>
      <x:fill>
        <x:patternFill patternType="solid">
          <x:bgColor rgb="FFFDECEC"/>
        </x:patternFill>
      </x:fill>
    </x:dxf>
    <x:dxf>
      <x:font>
        <x:b/>
        <x:color rgb="FF176B2C"/>
      </x:font>
      <x:fill>
        <x:patternFill patternType="solid">
          <x:bgColor rgb="FFE8F5E9"/>
        </x:patternFill>
      </x:fill>
    </x:dxf>
    <x:dxf>
      <x:font>
        <x:b/>
        <x:color rgb="FFB42318"/>
      </x:font>
      <x:fill>
        <x:patternFill patternType="solid">
          <x:bgColor rgb="FFFDECEC"/>
        </x:patternFill>
      </x:fill>
    </x:dxf>
    <x:dxf>
      <x:font>
        <x:b/>
        <x:color rgb="FF176B2C"/>
      </x:font>
      <x:fill>
        <x:patternFill patternType="solid">
          <x:bgColor rgb="FFE8F5E9"/>
        </x:patternFill>
      </x:fill>
    </x:dxf>
    <x:dxf>
      <x:font>
        <x:b/>
        <x:color rgb="FF176B2C"/>
      </x:font>
      <x:fill>
        <x:patternFill patternType="solid">
          <x:bgColor rgb="FFE8F5E9"/>
        </x:patternFill>
      </x:fill>
    </x:dxf>
    <x:dxf>
      <x:font>
        <x:b/>
        <x:color rgb="FFB42318"/>
      </x:font>
      <x:fill>
        <x:patternFill patternType="solid">
          <x:bgColor rgb="FFFDECEC"/>
        </x:patternFill>
      </x:fill>
    </x:dxf>
    <x:dxf>
      <x:font>
        <x:b/>
        <x:color rgb="FF176B2C"/>
      </x:font>
      <x:fill>
        <x:patternFill patternType="solid">
          <x:bgColor rgb="FFE8F5E9"/>
        </x:patternFill>
      </x:fill>
    </x:dxf>
    <x:dxf>
      <x:font>
        <x:b/>
        <x:color rgb="FFB42318"/>
      </x:font>
      <x:fill>
        <x:patternFill patternType="solid">
          <x:bgColor rgb="FFFDECE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d8b4bce384794" /><Relationship Type="http://schemas.openxmlformats.org/officeDocument/2006/relationships/theme" Target="/xl/theme/theme1.xml" Id="R5f535e54518f4944" /><Relationship Type="http://schemas.openxmlformats.org/officeDocument/2006/relationships/sharedStrings" Target="/xl/sharedStrings.xml" Id="R1465b6705e8c48a2" /><Relationship Type="http://schemas.openxmlformats.org/officeDocument/2006/relationships/worksheet" Target="/xl/worksheets/sheet1.xml" Id="R818e48c9b71f4673" /><Relationship Type="http://schemas.openxmlformats.org/officeDocument/2006/relationships/worksheet" Target="/xl/worksheets/sheet2.xml" Id="Rad52ce32105543fb" /><Relationship Type="http://schemas.openxmlformats.org/officeDocument/2006/relationships/worksheet" Target="/xl/worksheets/sheet3.xml" Id="Rfc682765c50d416b" /><Relationship Type="http://schemas.openxmlformats.org/officeDocument/2006/relationships/worksheet" Target="/xl/worksheets/sheet4.xml" Id="R519e19fcf3404725" /><Relationship Type="http://schemas.microsoft.com/office/2017/10/relationships/person" Target="/xl/persons/person.xml" Id="R33a7db05f62648e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d63aab3de3c644e0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Resultado económico por escenario (€)</a:t>
            </a:r>
          </a:p>
        </c:rich>
      </c:tx>
      <c:overlay val="0"/>
    </c:title>
    <c:plotArea>
      <c:barChart>
        <c:barDir val="col"/>
        <c:varyColors val="0"/>
        <c:ser>
          <c:idx val="0"/>
          <c:order val="0"/>
          <c:tx>
            <c:v>Resultado económico</c:v>
          </c:tx>
          <c:spPr>
            <a:solidFill xmlns:a="http://schemas.openxmlformats.org/drawingml/2006/main">
              <a:srgbClr val="F05A28"/>
            </a:solidFill>
          </c:spPr>
          <c:cat>
            <c:strRef>
              <c:f>'Resumen'!$A$20:$A$22</c:f>
              <c:strCache>
                <c:ptCount val="0"/>
              </c:strCache>
            </c:strRef>
          </c:cat>
          <c:val>
            <c:numRef>
              <c:f>'Resumen'!$B$20:$B$22</c:f>
              <c:numCache>
                <c:formatCode>#,##0 "€";[Red](#,##0 "€");-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 &quot;€&quot;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3</xdr:col>
      <xdr:colOff>0</xdr:colOff>
      <xdr:row>18</xdr:row>
      <xdr:rowOff>0</xdr:rowOff>
    </xdr:from>
    <xdr:to>
      <xdr:col>10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63aab3de3c644e0"/>
        </a:graphicData>
      </a:graphic>
    </xdr:graphicFrame>
    <xdr:clientData/>
  </xdr:twoCellAnchor>
</xdr:wsDr>
</file>

<file path=xl/persons/person.xml><?xml version="1.0" encoding="utf-8"?>
<xltc:personList xmlns:xltc="http://schemas.microsoft.com/office/spreadsheetml/2018/threadedcomments">
  <xltc:person displayName="Joshua Ivars" id="{07540BE0-5ED0-4B16-9286-1B0B8DE4D90F}"/>
</xltc: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.xml><?xml version="1.0" encoding="utf-8"?>
<xltc:ThreadedComments xmlns:xltc="http://schemas.microsoft.com/office/spreadsheetml/2018/threadedcomments">
  <xltc:threadedComment ref="B11" dT="2026-08-22T08:55:51.111" personId="{07540BE0-5ED0-4B16-9286-1B0B8DE4D90F}" id="{43E8DC6B-14D3-86EE-97A2-B8A68CE5272B}">
    <xltc:text>Fuente de referencia: MAPA, Precios de la miel, campaña 2024/2025. El valor 6,33 €/kg corresponde a multifloral envasada al minorista en marzo de 2025. Sustituir siempre por el precio neto realmente cobrado.</xltc:text>
  </xltc:threadedComment>
  <xltc:threadedComment ref="B21" dT="2026-08-22T08:55:51.112" personId="{07540BE0-5ED0-4B16-9286-1B0B8DE4D90F}" id="{CE79EEEA-C96A-F03B-89E5-3FBDC2C57648}">
    <xltc:text>Fuente: Orden APA/1523/2025. La renta de referencia oficial para 2026 es 35.924,10 €. Es un objetivo comparativo, no un salario garantizado.</xltc:text>
  </xltc:threadedComment>
</xltc:ThreadedComments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97ee368be7d4c5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comments" Target="/xl/comments1.xml" Id="R4a51044408a0451b" /><Relationship Type="http://schemas.openxmlformats.org/officeDocument/2006/relationships/vmlDrawing" Target="/xl/drawings/vmldrawing.vml" Id="Ra09a9c6f285447be" /><Relationship Type="http://schemas.microsoft.com/office/2017/10/relationships/threadedComment" Target="/xl/threadedcomments/threadedcomment.xml" Id="R11617089a3094f77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.630000114440918" hidden="0" customWidth="1"/>
    <x:col min="2" max="2" width="15.630000114440918" hidden="0" customWidth="1"/>
    <x:col min="3" max="3" width="10.630000114440918" hidden="0" customWidth="1"/>
    <x:col min="4" max="4" width="11.5" hidden="0" customWidth="1"/>
    <x:col min="5" max="5" width="11.5" hidden="0" customWidth="1"/>
    <x:col min="6" max="6" width="11.5" hidden="0" customWidth="1"/>
    <x:col min="7" max="7" width="11.5" hidden="0" customWidth="1"/>
    <x:col min="8" max="8" width="11.5" hidden="0" customWidth="1"/>
    <x:col min="9" max="9" width="11.5" hidden="0" customWidth="1"/>
    <x:col min="10" max="10" width="11.5" hidden="0" customWidth="1"/>
  </x:cols>
  <x:sheetData>
    <x:row r="1">
      <x:c r="A1" s="87" t="str">
        <x:v>Rentabilidad apícola · Resumen de decisión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>
      <x:c r="A2" s="87"/>
      <x:c r="B2" s="87"/>
      <x:c r="C2" s="87"/>
      <x:c r="D2" s="87"/>
      <x:c r="E2" s="87"/>
      <x:c r="F2" s="87"/>
      <x:c r="G2" s="87"/>
      <x:c r="H2" s="87"/>
      <x:c r="I2" s="87"/>
      <x:c r="J2" s="87"/>
    </x:row>
    <x:row r="3">
      <x:c r="A3" s="88" t="str">
        <x:v>Una explotación puede facturar y perder dinero. Revisa a la vez margen, remuneración del trabajo y caja. Para cambiar supuestos, utiliza la hoja Calculadora.</x:v>
      </x:c>
      <x:c r="B3" s="89"/>
      <x:c r="C3" s="89"/>
      <x:c r="D3" s="89"/>
      <x:c r="E3" s="89"/>
      <x:c r="F3" s="89"/>
      <x:c r="G3" s="89"/>
      <x:c r="H3" s="89"/>
      <x:c r="I3" s="89"/>
      <x:c r="J3" s="90"/>
    </x:row>
    <x:row r="4">
      <x:c r="A4" s="91"/>
      <x:c r="B4" s="92"/>
      <x:c r="C4" s="92"/>
      <x:c r="D4" s="92"/>
      <x:c r="E4" s="92"/>
      <x:c r="F4" s="92"/>
      <x:c r="G4" s="92"/>
      <x:c r="H4" s="92"/>
      <x:c r="I4" s="92"/>
      <x:c r="J4" s="93"/>
    </x:row>
    <x:row r="5">
      <x:c r="A5" s="94"/>
      <x:c r="B5" s="94"/>
      <x:c r="C5" s="94"/>
      <x:c r="D5" s="94"/>
      <x:c r="E5" s="94"/>
      <x:c r="F5" s="94"/>
      <x:c r="G5" s="94"/>
      <x:c r="H5" s="94"/>
      <x:c r="I5" s="94"/>
      <x:c r="J5" s="94"/>
    </x:row>
    <x:row r="6">
      <x:c r="A6" s="217" t="str">
        <x:v>Colmenas registradas</x:v>
      </x:c>
      <x:c r="B6" s="218"/>
      <x:c r="C6" s="219"/>
      <x:c r="D6" s="217" t="str">
        <x:v>Resultado contable</x:v>
      </x:c>
      <x:c r="E6" s="218"/>
      <x:c r="F6" s="219"/>
      <x:c r="G6" s="217" t="str">
        <x:v>Resultado económico</x:v>
      </x:c>
      <x:c r="H6" s="218"/>
      <x:c r="I6" s="218"/>
      <x:c r="J6" s="219"/>
    </x:row>
    <x:row r="7">
      <x:c r="A7" s="220"/>
      <x:c r="B7" s="221"/>
      <x:c r="C7" s="222"/>
      <x:c r="D7" s="220"/>
      <x:c r="E7" s="221"/>
      <x:c r="F7" s="222"/>
      <x:c r="G7" s="220"/>
      <x:c r="H7" s="221"/>
      <x:c r="I7" s="221"/>
      <x:c r="J7" s="222"/>
    </x:row>
    <x:row r="8">
      <x:c r="A8" s="229" t="n">
        <x:f>'Calculadora'!B8</x:f>
        <x:v>100</x:v>
      </x:c>
      <x:c r="B8" s="230"/>
      <x:c r="C8" s="231"/>
      <x:c r="D8" s="235" t="n">
        <x:f>'Calculadora'!E15</x:f>
        <x:v>2761</x:v>
      </x:c>
      <x:c r="E8" s="236"/>
      <x:c r="F8" s="237"/>
      <x:c r="G8" s="235" t="n">
        <x:f>'Calculadora'!E16</x:f>
        <x:v>-1439</x:v>
      </x:c>
      <x:c r="H8" s="236"/>
      <x:c r="I8" s="236"/>
      <x:c r="J8" s="237"/>
    </x:row>
    <x:row r="9">
      <x:c r="A9" s="229"/>
      <x:c r="B9" s="230"/>
      <x:c r="C9" s="231"/>
      <x:c r="D9" s="235"/>
      <x:c r="E9" s="236"/>
      <x:c r="F9" s="237"/>
      <x:c r="G9" s="235"/>
      <x:c r="H9" s="236"/>
      <x:c r="I9" s="236"/>
      <x:c r="J9" s="237"/>
    </x:row>
    <x:row r="10">
      <x:c r="A10" s="232"/>
      <x:c r="B10" s="233"/>
      <x:c r="C10" s="234"/>
      <x:c r="D10" s="238"/>
      <x:c r="E10" s="239"/>
      <x:c r="F10" s="240"/>
      <x:c r="G10" s="238"/>
      <x:c r="H10" s="239"/>
      <x:c r="I10" s="239"/>
      <x:c r="J10" s="240"/>
    </x:row>
    <x:row r="11">
      <x:c r="A11" s="96"/>
      <x:c r="B11" s="96"/>
      <x:c r="C11" s="96"/>
      <x:c r="D11" s="96"/>
      <x:c r="E11" s="96"/>
      <x:c r="F11" s="96"/>
      <x:c r="G11" s="96"/>
      <x:c r="H11" s="96"/>
      <x:c r="I11" s="96"/>
      <x:c r="J11" s="96"/>
    </x:row>
    <x:row r="12">
      <x:c r="A12" s="217" t="str">
        <x:v>Flujo de caja</x:v>
      </x:c>
      <x:c r="B12" s="218"/>
      <x:c r="C12" s="219"/>
      <x:c r="D12" s="217" t="str">
        <x:v>Margen/productiva</x:v>
      </x:c>
      <x:c r="E12" s="218"/>
      <x:c r="F12" s="219"/>
      <x:c r="G12" s="217" t="str">
        <x:v>Registradas necesarias para el objetivo</x:v>
      </x:c>
      <x:c r="H12" s="218"/>
      <x:c r="I12" s="218"/>
      <x:c r="J12" s="219"/>
    </x:row>
    <x:row r="13">
      <x:c r="A13" s="220"/>
      <x:c r="B13" s="221"/>
      <x:c r="C13" s="222"/>
      <x:c r="D13" s="220"/>
      <x:c r="E13" s="221"/>
      <x:c r="F13" s="222"/>
      <x:c r="G13" s="220"/>
      <x:c r="H13" s="221"/>
      <x:c r="I13" s="221"/>
      <x:c r="J13" s="222"/>
    </x:row>
    <x:row r="14">
      <x:c r="A14" s="235" t="n">
        <x:f>'Calculadora'!E17</x:f>
        <x:v>4761</x:v>
      </x:c>
      <x:c r="B14" s="236"/>
      <x:c r="C14" s="237"/>
      <x:c r="D14" s="235" t="n">
        <x:f>'Calculadora'!E18</x:f>
        <x:v>85.4235294117647</x:v>
      </x:c>
      <x:c r="E14" s="236"/>
      <x:c r="F14" s="237"/>
      <x:c r="G14" s="229" t="n">
        <x:f>'Calculadora'!E20</x:f>
        <x:v>558</x:v>
      </x:c>
      <x:c r="H14" s="230"/>
      <x:c r="I14" s="230"/>
      <x:c r="J14" s="231"/>
    </x:row>
    <x:row r="15">
      <x:c r="A15" s="235"/>
      <x:c r="B15" s="236"/>
      <x:c r="C15" s="237"/>
      <x:c r="D15" s="235"/>
      <x:c r="E15" s="236"/>
      <x:c r="F15" s="237"/>
      <x:c r="G15" s="229"/>
      <x:c r="H15" s="230"/>
      <x:c r="I15" s="230"/>
      <x:c r="J15" s="231"/>
    </x:row>
    <x:row r="16">
      <x:c r="A16" s="238"/>
      <x:c r="B16" s="239"/>
      <x:c r="C16" s="240"/>
      <x:c r="D16" s="238"/>
      <x:c r="E16" s="239"/>
      <x:c r="F16" s="240"/>
      <x:c r="G16" s="232"/>
      <x:c r="H16" s="233"/>
      <x:c r="I16" s="233"/>
      <x:c r="J16" s="234"/>
    </x:row>
    <x:row r="17">
      <x:c r="A17" s="94"/>
      <x:c r="B17" s="94"/>
      <x:c r="C17" s="94"/>
      <x:c r="D17" s="94"/>
      <x:c r="E17" s="94"/>
      <x:c r="F17" s="94"/>
      <x:c r="G17" s="94"/>
      <x:c r="H17" s="94"/>
      <x:c r="I17" s="94"/>
      <x:c r="J17" s="94"/>
    </x:row>
    <x:row r="18">
      <x:c r="A18" s="94"/>
      <x:c r="B18" s="94"/>
      <x:c r="C18" s="94"/>
      <x:c r="D18" s="94"/>
      <x:c r="E18" s="94"/>
      <x:c r="F18" s="94"/>
      <x:c r="G18" s="94"/>
      <x:c r="H18" s="94"/>
      <x:c r="I18" s="94"/>
      <x:c r="J18" s="94"/>
    </x:row>
    <x:row r="19" ht="32" customHeight="1">
      <x:c r="A19" s="300" t="str">
        <x:v>Escenario</x:v>
      </x:c>
      <x:c r="B19" s="300" t="str">
        <x:v>Resultado económico</x:v>
      </x:c>
      <x:c r="C19" s="94"/>
      <x:c r="D19" s="94"/>
      <x:c r="E19" s="94"/>
      <x:c r="F19" s="94"/>
      <x:c r="G19" s="94"/>
      <x:c r="H19" s="94"/>
      <x:c r="I19" s="94"/>
      <x:c r="J19" s="94"/>
    </x:row>
    <x:row r="20">
      <x:c r="A20" s="102" t="str">
        <x:v>Adverso</x:v>
      </x:c>
      <x:c r="B20" s="301" t="n">
        <x:f>'Escenarios'!B27</x:f>
        <x:v>-11440</x:v>
      </x:c>
      <x:c r="C20" s="94"/>
      <x:c r="D20" s="94"/>
      <x:c r="E20" s="94"/>
      <x:c r="F20" s="94"/>
      <x:c r="G20" s="94"/>
      <x:c r="H20" s="94"/>
      <x:c r="I20" s="94"/>
      <x:c r="J20" s="94"/>
    </x:row>
    <x:row r="21">
      <x:c r="A21" s="102" t="str">
        <x:v>Base</x:v>
      </x:c>
      <x:c r="B21" s="301" t="n">
        <x:f>'Escenarios'!C27</x:f>
        <x:v>-1439</x:v>
      </x:c>
      <x:c r="C21" s="94"/>
      <x:c r="D21" s="94"/>
      <x:c r="E21" s="94"/>
      <x:c r="F21" s="94"/>
      <x:c r="G21" s="94"/>
      <x:c r="H21" s="94"/>
      <x:c r="I21" s="94"/>
      <x:c r="J21" s="94"/>
    </x:row>
    <x:row r="22">
      <x:c r="A22" s="119" t="str">
        <x:v>Favorable</x:v>
      </x:c>
      <x:c r="B22" s="302" t="n">
        <x:f>'Escenarios'!D27</x:f>
        <x:v>10140</x:v>
      </x:c>
      <x:c r="C22" s="94"/>
      <x:c r="D22" s="94"/>
      <x:c r="E22" s="94"/>
      <x:c r="F22" s="94"/>
      <x:c r="G22" s="94"/>
      <x:c r="H22" s="94"/>
      <x:c r="I22" s="94"/>
      <x:c r="J22" s="94"/>
    </x:row>
    <x:row r="23">
      <x:c r="A23" s="94"/>
      <x:c r="B23" s="94"/>
      <x:c r="C23" s="94"/>
      <x:c r="D23" s="94"/>
      <x:c r="E23" s="94"/>
      <x:c r="F23" s="94"/>
      <x:c r="G23" s="94"/>
      <x:c r="H23" s="94"/>
      <x:c r="I23" s="94"/>
      <x:c r="J23" s="94"/>
    </x:row>
    <x:row r="24">
      <x:c r="A24" s="94"/>
      <x:c r="B24" s="94"/>
      <x:c r="C24" s="94"/>
      <x:c r="D24" s="94"/>
      <x:c r="E24" s="94"/>
      <x:c r="F24" s="94"/>
      <x:c r="G24" s="94"/>
      <x:c r="H24" s="94"/>
      <x:c r="I24" s="94"/>
      <x:c r="J24" s="94"/>
    </x:row>
    <x:row r="25">
      <x:c r="A25" s="303" t="str">
        <x:v>Cómo usarlo
1. Sustituye los supuestos azules.
2. Revisa los tres resultados.
3. Prueba escenarios.
4. Dimensiona con margen, no con censo.</x:v>
      </x:c>
      <x:c r="B25" s="304"/>
      <x:c r="C25" s="305"/>
      <x:c r="D25" s="94"/>
      <x:c r="E25" s="94"/>
      <x:c r="F25" s="94"/>
      <x:c r="G25" s="94"/>
      <x:c r="H25" s="94"/>
      <x:c r="I25" s="94"/>
      <x:c r="J25" s="94"/>
    </x:row>
    <x:row r="26">
      <x:c r="A26" s="306"/>
      <x:c r="B26" s="307"/>
      <x:c r="C26" s="308"/>
      <x:c r="D26" s="94"/>
      <x:c r="E26" s="94"/>
      <x:c r="F26" s="94"/>
      <x:c r="G26" s="94"/>
      <x:c r="H26" s="94"/>
      <x:c r="I26" s="94"/>
      <x:c r="J26" s="94"/>
    </x:row>
    <x:row r="27">
      <x:c r="A27" s="306"/>
      <x:c r="B27" s="307"/>
      <x:c r="C27" s="308"/>
      <x:c r="D27" s="94"/>
      <x:c r="E27" s="94"/>
      <x:c r="F27" s="94"/>
      <x:c r="G27" s="94"/>
      <x:c r="H27" s="94"/>
      <x:c r="I27" s="94"/>
      <x:c r="J27" s="94"/>
    </x:row>
    <x:row r="28">
      <x:c r="A28" s="306"/>
      <x:c r="B28" s="307"/>
      <x:c r="C28" s="308"/>
      <x:c r="D28" s="94"/>
      <x:c r="E28" s="94"/>
      <x:c r="F28" s="94"/>
      <x:c r="G28" s="94"/>
      <x:c r="H28" s="94"/>
      <x:c r="I28" s="94"/>
      <x:c r="J28" s="94"/>
    </x:row>
    <x:row r="29">
      <x:c r="A29" s="309"/>
      <x:c r="B29" s="310"/>
      <x:c r="C29" s="311"/>
      <x:c r="D29" s="94"/>
      <x:c r="E29" s="94"/>
      <x:c r="F29" s="94"/>
      <x:c r="G29" s="94"/>
      <x:c r="H29" s="94"/>
      <x:c r="I29" s="94"/>
      <x:c r="J29" s="94"/>
    </x:row>
    <x:row r="30">
      <x:c r="A30" s="94"/>
      <x:c r="B30" s="94"/>
      <x:c r="C30" s="94"/>
      <x:c r="D30" s="94"/>
      <x:c r="E30" s="94"/>
      <x:c r="F30" s="94"/>
      <x:c r="G30" s="94"/>
      <x:c r="H30" s="94"/>
      <x:c r="I30" s="94"/>
      <x:c r="J30" s="94"/>
    </x:row>
    <x:row r="31">
      <x:c r="A31" s="94"/>
      <x:c r="B31" s="94"/>
      <x:c r="C31" s="94"/>
      <x:c r="D31" s="94"/>
      <x:c r="E31" s="94"/>
      <x:c r="F31" s="94"/>
      <x:c r="G31" s="94"/>
      <x:c r="H31" s="94"/>
      <x:c r="I31" s="94"/>
      <x:c r="J31" s="94"/>
    </x:row>
    <x:row r="32" ht="24" customHeight="1">
      <x:c r="A32" s="312" t="str">
        <x:v>Advertencia: una cifra de colmenas no garantiza rentabilidad. El modelo depende de la tasa productiva, rendimiento, precio neto, costes, horas y capacidad de soportar campañas adversas.</x:v>
      </x:c>
      <x:c r="B32" s="313"/>
      <x:c r="C32" s="313"/>
      <x:c r="D32" s="313"/>
      <x:c r="E32" s="313"/>
      <x:c r="F32" s="313"/>
      <x:c r="G32" s="313"/>
      <x:c r="H32" s="313"/>
      <x:c r="I32" s="313"/>
      <x:c r="J32" s="314"/>
    </x:row>
    <x:row r="33" ht="24" customHeight="1">
      <x:c r="A33" s="315"/>
      <x:c r="B33" s="316"/>
      <x:c r="C33" s="316"/>
      <x:c r="D33" s="316"/>
      <x:c r="E33" s="316"/>
      <x:c r="F33" s="316"/>
      <x:c r="G33" s="316"/>
      <x:c r="H33" s="316"/>
      <x:c r="I33" s="316"/>
      <x:c r="J33" s="317"/>
    </x:row>
    <x:row r="34" ht="24" customHeight="1">
      <x:c r="A34" s="318"/>
      <x:c r="B34" s="319"/>
      <x:c r="C34" s="319"/>
      <x:c r="D34" s="319"/>
      <x:c r="E34" s="319"/>
      <x:c r="F34" s="319"/>
      <x:c r="G34" s="319"/>
      <x:c r="H34" s="319"/>
      <x:c r="I34" s="319"/>
      <x:c r="J34" s="320"/>
    </x:row>
  </x:sheetData>
  <x:mergeCells>
    <x:mergeCell ref="A1:J2"/>
    <x:mergeCell ref="A3:J4"/>
    <x:mergeCell ref="A6:C7"/>
    <x:mergeCell ref="A8:C10"/>
    <x:mergeCell ref="D6:F7"/>
    <x:mergeCell ref="D8:F10"/>
    <x:mergeCell ref="G6:J7"/>
    <x:mergeCell ref="G8:J10"/>
    <x:mergeCell ref="A12:C13"/>
    <x:mergeCell ref="A14:C16"/>
    <x:mergeCell ref="D12:F13"/>
    <x:mergeCell ref="D14:F16"/>
    <x:mergeCell ref="G12:J13"/>
    <x:mergeCell ref="G14:J16"/>
    <x:mergeCell ref="A25:C29"/>
    <x:mergeCell ref="A32:J34"/>
  </x:mergeCells>
  <x:pageMargins left="0.7" right="0.7" top="0.75" bottom="0.75" header="0.3" footer="0.3"/>
  <x:drawing xmlns:r="http://schemas.openxmlformats.org/officeDocument/2006/relationships" r:id="R697ee368be7d4c52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5.630001068115234" hidden="0" customWidth="1"/>
    <x:col min="2" max="2" width="14.380000114440918" hidden="0" customWidth="1"/>
    <x:col min="3" max="3" width="13.130000114440918" hidden="0" customWidth="1"/>
    <x:col min="4" max="4" width="36.25" hidden="0" customWidth="1"/>
    <x:col min="5" max="5" width="15.630000114440918" hidden="0" customWidth="1"/>
    <x:col min="6" max="6" width="3" hidden="0" customWidth="1"/>
  </x:cols>
  <x:sheetData>
    <x:row r="1" ht="28" customHeight="1">
      <x:c r="A1" s="87" t="str">
        <x:v>Calculadora de rentabilidad apícola</x:v>
      </x:c>
      <x:c r="B1" s="87"/>
      <x:c r="C1" s="87"/>
      <x:c r="D1" s="87"/>
      <x:c r="E1" s="87"/>
      <x:c r="F1" s="87"/>
    </x:row>
    <x:row r="2" ht="28" customHeight="1">
      <x:c r="A2" s="87"/>
      <x:c r="B2" s="87"/>
      <x:c r="C2" s="87"/>
      <x:c r="D2" s="87"/>
      <x:c r="E2" s="87"/>
      <x:c r="F2" s="87"/>
    </x:row>
    <x:row r="3">
      <x:c r="A3" s="88" t="str">
        <x:v>Edita únicamente las celdas amarillas con texto azul. Los resultados separan beneficio contable, resultado económico y caja para no mezclar conceptos.</x:v>
      </x:c>
      <x:c r="B3" s="89"/>
      <x:c r="C3" s="89"/>
      <x:c r="D3" s="89"/>
      <x:c r="E3" s="89"/>
      <x:c r="F3" s="90"/>
    </x:row>
    <x:row r="4">
      <x:c r="A4" s="91"/>
      <x:c r="B4" s="92"/>
      <x:c r="C4" s="92"/>
      <x:c r="D4" s="92"/>
      <x:c r="E4" s="92"/>
      <x:c r="F4" s="93"/>
    </x:row>
    <x:row r="5">
      <x:c r="A5" s="94"/>
      <x:c r="B5" s="94"/>
      <x:c r="C5" s="94"/>
      <x:c r="D5" s="94"/>
      <x:c r="E5" s="94"/>
      <x:c r="F5" s="94"/>
    </x:row>
    <x:row r="6">
      <x:c r="A6" s="95" t="str">
        <x:v>SUPUESTOS EDITABLES</x:v>
      </x:c>
      <x:c r="B6" s="95"/>
      <x:c r="C6" s="94"/>
      <x:c r="D6" s="95" t="str">
        <x:v>RESULTADOS CALCULADOS</x:v>
      </x:c>
      <x:c r="E6" s="95"/>
      <x:c r="F6" s="94"/>
    </x:row>
    <x:row r="7">
      <x:c r="A7" s="94"/>
      <x:c r="B7" s="94"/>
      <x:c r="C7" s="94"/>
      <x:c r="D7" s="94"/>
      <x:c r="E7" s="94"/>
      <x:c r="F7" s="94"/>
    </x:row>
    <x:row r="8" ht="23" customHeight="1">
      <x:c r="A8" s="96" t="str">
        <x:v>Colmenas registradas</x:v>
      </x:c>
      <x:c r="B8" s="97" t="n">
        <x:v>100</x:v>
      </x:c>
      <x:c r="C8" s="98" t="str">
        <x:v>ud.</x:v>
      </x:c>
      <x:c r="D8" s="99" t="str">
        <x:v>Colmenas productivas</x:v>
      </x:c>
      <x:c r="E8" s="100" t="n">
        <x:f>$B$8*$B$9</x:f>
        <x:v>85</x:v>
      </x:c>
      <x:c r="F8" s="94"/>
    </x:row>
    <x:row r="9" ht="23" customHeight="1">
      <x:c r="A9" s="96" t="str">
        <x:v>Tasa de colmenas productivas</x:v>
      </x:c>
      <x:c r="B9" s="101" t="n">
        <x:v>0.85</x:v>
      </x:c>
      <x:c r="C9" s="98" t="str">
        <x:v>%</x:v>
      </x:c>
      <x:c r="D9" s="102" t="str">
        <x:v>Miel vendible</x:v>
      </x:c>
      <x:c r="E9" s="103" t="n">
        <x:f>E8*$B$10</x:f>
        <x:v>1700</x:v>
      </x:c>
      <x:c r="F9" s="94"/>
    </x:row>
    <x:row r="10" ht="23" customHeight="1">
      <x:c r="A10" s="96" t="str">
        <x:v>Rendimiento vendible por productiva</x:v>
      </x:c>
      <x:c r="B10" s="104" t="n">
        <x:v>20</x:v>
      </x:c>
      <x:c r="C10" s="98" t="str">
        <x:v>kg/colmena</x:v>
      </x:c>
      <x:c r="D10" s="102" t="str">
        <x:v>Ingresos por miel</x:v>
      </x:c>
      <x:c r="E10" s="105" t="n">
        <x:f>E9*$B$11</x:f>
        <x:v>10761</x:v>
      </x:c>
      <x:c r="F10" s="94"/>
    </x:row>
    <x:row r="11" ht="23" customHeight="1">
      <x:c r="A11" s="96" t="str">
        <x:v>Precio neto de la miel</x:v>
      </x:c>
      <x:c r="B11" s="106" t="n">
        <x:v>6.33</x:v>
      </x:c>
      <x:c r="C11" s="98" t="str">
        <x:v>€/kg</x:v>
      </x:c>
      <x:c r="D11" s="102" t="str">
        <x:v>Ingresos totales</x:v>
      </x:c>
      <x:c r="E11" s="105" t="n">
        <x:f>E10+$B$12</x:f>
        <x:v>10761</x:v>
      </x:c>
      <x:c r="F11" s="94"/>
    </x:row>
    <x:row r="12" ht="23" customHeight="1">
      <x:c r="A12" s="96" t="str">
        <x:v>Otros ingresos anuales</x:v>
      </x:c>
      <x:c r="B12" s="107" t="n">
        <x:v>0</x:v>
      </x:c>
      <x:c r="C12" s="98" t="str">
        <x:v>€</x:v>
      </x:c>
      <x:c r="D12" s="102" t="str">
        <x:v>Costes variables</x:v>
      </x:c>
      <x:c r="E12" s="105" t="n">
        <x:f>$B$8*$B$13</x:f>
        <x:v>3500</x:v>
      </x:c>
      <x:c r="F12" s="94"/>
    </x:row>
    <x:row r="13" ht="23" customHeight="1">
      <x:c r="A13" s="96" t="str">
        <x:v>Coste variable por colmena registrada</x:v>
      </x:c>
      <x:c r="B13" s="107" t="n">
        <x:v>35</x:v>
      </x:c>
      <x:c r="C13" s="98" t="str">
        <x:v>€/colmena</x:v>
      </x:c>
      <x:c r="D13" s="102" t="str">
        <x:v>Valor del trabajo propio</x:v>
      </x:c>
      <x:c r="E13" s="105" t="n">
        <x:f>$B$16*$B$17</x:f>
        <x:v>4200</x:v>
      </x:c>
      <x:c r="F13" s="94"/>
    </x:row>
    <x:row r="14" ht="23" customHeight="1">
      <x:c r="A14" s="96" t="str">
        <x:v>Costes fijos anuales</x:v>
      </x:c>
      <x:c r="B14" s="107" t="n">
        <x:v>2500</x:v>
      </x:c>
      <x:c r="C14" s="98" t="str">
        <x:v>€</x:v>
      </x:c>
      <x:c r="D14" s="102" t="str">
        <x:v>Margen de contribución</x:v>
      </x:c>
      <x:c r="E14" s="105" t="n">
        <x:f>E11-E12</x:f>
        <x:v>7261</x:v>
      </x:c>
      <x:c r="F14" s="94"/>
    </x:row>
    <x:row r="15" ht="23" customHeight="1">
      <x:c r="A15" s="96" t="str">
        <x:v>Amortizaciones anuales</x:v>
      </x:c>
      <x:c r="B15" s="107" t="n">
        <x:v>2000</x:v>
      </x:c>
      <x:c r="C15" s="98" t="str">
        <x:v>€</x:v>
      </x:c>
      <x:c r="D15" s="108" t="str">
        <x:v>Resultado contable</x:v>
      </x:c>
      <x:c r="E15" s="109" t="n">
        <x:f>E11-E12-$B$14-$B$15-$B$18</x:f>
        <x:v>2761</x:v>
      </x:c>
      <x:c r="F15" s="94"/>
    </x:row>
    <x:row r="16" ht="23" customHeight="1">
      <x:c r="A16" s="96" t="str">
        <x:v>Horas anuales de trabajo propio</x:v>
      </x:c>
      <x:c r="B16" s="107" t="n">
        <x:v>350</x:v>
      </x:c>
      <x:c r="C16" s="98" t="str">
        <x:v>h</x:v>
      </x:c>
      <x:c r="D16" s="110" t="str">
        <x:v>Resultado económico</x:v>
      </x:c>
      <x:c r="E16" s="111" t="n">
        <x:f>E15-E13</x:f>
        <x:v>-1439</x:v>
      </x:c>
      <x:c r="F16" s="94"/>
    </x:row>
    <x:row r="17" ht="23" customHeight="1">
      <x:c r="A17" s="96" t="str">
        <x:v>Valor asignado a la hora propia</x:v>
      </x:c>
      <x:c r="B17" s="106" t="n">
        <x:v>12</x:v>
      </x:c>
      <x:c r="C17" s="98" t="str">
        <x:v>€/h</x:v>
      </x:c>
      <x:c r="D17" s="112" t="str">
        <x:v>Flujo de caja del ejercicio</x:v>
      </x:c>
      <x:c r="E17" s="113" t="n">
        <x:f>E11-E12-$B$14-$B$18-$B$19-$B$20</x:f>
        <x:v>4761</x:v>
      </x:c>
      <x:c r="F17" s="94"/>
    </x:row>
    <x:row r="18" ht="23" customHeight="1">
      <x:c r="A18" s="96" t="str">
        <x:v>Intereses anuales</x:v>
      </x:c>
      <x:c r="B18" s="106" t="n">
        <x:v>0</x:v>
      </x:c>
      <x:c r="C18" s="98" t="str">
        <x:v>€</x:v>
      </x:c>
      <x:c r="D18" s="102" t="str">
        <x:v>Margen por colmena productiva</x:v>
      </x:c>
      <x:c r="E18" s="105" t="n">
        <x:f>IF(E8&gt;0,E14/E8,0)</x:f>
        <x:v>85.4235294117647</x:v>
      </x:c>
      <x:c r="F18" s="94"/>
    </x:row>
    <x:row r="19" ht="23" customHeight="1">
      <x:c r="A19" s="96" t="str">
        <x:v>Inversiones pagadas este año</x:v>
      </x:c>
      <x:c r="B19" s="106" t="n">
        <x:v>0</x:v>
      </x:c>
      <x:c r="C19" s="98" t="str">
        <x:v>€</x:v>
      </x:c>
      <x:c r="D19" s="114" t="str">
        <x:v>Productivas necesarias para el objetivo</x:v>
      </x:c>
      <x:c r="E19" s="115" t="n">
        <x:f>IF(E18&gt;0,ROUNDUP(($B$14+$B$15+$B$18+$B$21)/E18,0),0)</x:f>
        <x:v>474</x:v>
      </x:c>
      <x:c r="F19" s="94"/>
    </x:row>
    <x:row r="20" ht="23" customHeight="1">
      <x:c r="A20" s="96" t="str">
        <x:v>Principal de préstamos pagado</x:v>
      </x:c>
      <x:c r="B20" s="106" t="n">
        <x:v>0</x:v>
      </x:c>
      <x:c r="C20" s="98" t="str">
        <x:v>€</x:v>
      </x:c>
      <x:c r="D20" s="116" t="str">
        <x:v>Registradas necesarias para el objetivo</x:v>
      </x:c>
      <x:c r="E20" s="117" t="n">
        <x:f>IF($B$9&gt;0,ROUNDUP(E19/$B$9,0),0)</x:f>
        <x:v>558</x:v>
      </x:c>
      <x:c r="F20" s="94"/>
    </x:row>
    <x:row r="21" ht="23" customHeight="1">
      <x:c r="A21" s="96" t="str">
        <x:v>Remuneración anual objetivo</x:v>
      </x:c>
      <x:c r="B21" s="118" t="n">
        <x:v>35924.1</x:v>
      </x:c>
      <x:c r="C21" s="98" t="str">
        <x:v>€</x:v>
      </x:c>
      <x:c r="D21" s="119" t="str">
        <x:v>Ingreso por hora de trabajo</x:v>
      </x:c>
      <x:c r="E21" s="120" t="n">
        <x:f>IF($B$16&gt;0,E11/$B$16,0)</x:f>
        <x:v>30.745714285714286</x:v>
      </x:c>
      <x:c r="F21" s="94"/>
    </x:row>
    <x:row r="22">
      <x:c r="A22" s="94"/>
      <x:c r="B22" s="94"/>
      <x:c r="C22" s="94"/>
      <x:c r="D22" s="94"/>
      <x:c r="E22" s="94"/>
      <x:c r="F22" s="94"/>
    </x:row>
    <x:row r="23">
      <x:c r="A23" s="94"/>
      <x:c r="B23" s="94"/>
      <x:c r="C23" s="94"/>
      <x:c r="D23" s="94"/>
      <x:c r="E23" s="94"/>
      <x:c r="F23" s="94"/>
    </x:row>
    <x:row r="24" ht="30" customHeight="1">
      <x:c r="A24" s="121" t="str">
        <x:v>Lectura correcta: el resultado contable descuenta amortización e intereses; el económico descuenta además el trabajo propio; el flujo de caja incorpora inversiones y principal de préstamos, pero no la amortización.</x:v>
      </x:c>
      <x:c r="B24" s="122"/>
      <x:c r="C24" s="122"/>
      <x:c r="D24" s="122"/>
      <x:c r="E24" s="122"/>
      <x:c r="F24" s="123"/>
    </x:row>
    <x:row r="25" ht="30" customHeight="1">
      <x:c r="A25" s="124"/>
      <x:c r="B25" s="125"/>
      <x:c r="C25" s="125"/>
      <x:c r="D25" s="125"/>
      <x:c r="E25" s="125"/>
      <x:c r="F25" s="126"/>
    </x:row>
  </x:sheetData>
  <x:mergeCells>
    <x:mergeCell ref="A1:F2"/>
    <x:mergeCell ref="A3:F4"/>
    <x:mergeCell ref="A6:B6"/>
    <x:mergeCell ref="D6:E6"/>
    <x:mergeCell ref="A24:F25"/>
  </x:mergeCells>
  <x:conditionalFormatting sqref="E15:E17">
    <x:cfRule type="cellIs" dxfId="0" priority="1" operator="lessThan">
      <x:formula>0</x:formula>
    </x:cfRule>
    <x:cfRule type="cellIs" dxfId="1" priority="2" operator="greaterThanOrEqual">
      <x:formula>0</x:formula>
    </x:cfRule>
  </x:conditionalFormatting>
  <x:pageMargins left="0.7" right="0.7" top="0.75" bottom="0.75" header="0.3" footer="0.3"/>
  <x:legacyDrawing xmlns:r="http://schemas.openxmlformats.org/officeDocument/2006/relationships" r:id="Ra09a9c6f285447be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5" hidden="0" customWidth="1"/>
    <x:col min="2" max="2" width="15.630000114440918" hidden="0" customWidth="1"/>
    <x:col min="3" max="3" width="15.630000114440918" hidden="0" customWidth="1"/>
    <x:col min="4" max="4" width="15.630000114440918" hidden="0" customWidth="1"/>
  </x:cols>
  <x:sheetData>
    <x:row r="1">
      <x:c r="A1" s="87" t="str">
        <x:v>Escenarios: 100 colmenas no tienen una rentabilidad única</x:v>
      </x:c>
      <x:c r="B1" s="87"/>
      <x:c r="C1" s="87"/>
      <x:c r="D1" s="87"/>
    </x:row>
    <x:row r="2">
      <x:c r="A2" s="87"/>
      <x:c r="B2" s="87"/>
      <x:c r="C2" s="87"/>
      <x:c r="D2" s="87"/>
    </x:row>
    <x:row r="3">
      <x:c r="A3" s="88" t="str">
        <x:v>Los escenarios adverso y favorable son ilustrativos y editables. La columna Base está vinculada a la hoja Calculadora para que cualquier cambio se actualice automáticamente.</x:v>
      </x:c>
      <x:c r="B3" s="89"/>
      <x:c r="C3" s="89"/>
      <x:c r="D3" s="90"/>
    </x:row>
    <x:row r="4">
      <x:c r="A4" s="91"/>
      <x:c r="B4" s="92"/>
      <x:c r="C4" s="92"/>
      <x:c r="D4" s="93"/>
    </x:row>
    <x:row r="5">
      <x:c r="A5" s="94"/>
      <x:c r="B5" s="94"/>
      <x:c r="C5" s="94"/>
      <x:c r="D5" s="94"/>
    </x:row>
    <x:row r="6">
      <x:c r="A6" s="95" t="str">
        <x:v>Supuesto</x:v>
      </x:c>
      <x:c r="B6" s="95" t="str">
        <x:v>Adverso</x:v>
      </x:c>
      <x:c r="C6" s="95" t="str">
        <x:v>Base</x:v>
      </x:c>
      <x:c r="D6" s="95" t="str">
        <x:v>Favorable</x:v>
      </x:c>
    </x:row>
    <x:row r="7" ht="23" customHeight="1">
      <x:c r="A7" s="94" t="str">
        <x:v>Colmenas registradas</x:v>
      </x:c>
      <x:c r="B7" s="97" t="n">
        <x:v>100</x:v>
      </x:c>
      <x:c r="C7" s="321" t="n">
        <x:f>'Calculadora'!B8</x:f>
        <x:v>100</x:v>
      </x:c>
      <x:c r="D7" s="97" t="n">
        <x:v>100</x:v>
      </x:c>
    </x:row>
    <x:row r="8" ht="23" customHeight="1">
      <x:c r="A8" s="94" t="str">
        <x:v>Tasa productiva</x:v>
      </x:c>
      <x:c r="B8" s="101" t="n">
        <x:v>0.7</x:v>
      </x:c>
      <x:c r="C8" s="322" t="n">
        <x:f>'Calculadora'!B9</x:f>
        <x:v>0.85</x:v>
      </x:c>
      <x:c r="D8" s="101" t="n">
        <x:v>0.9</x:v>
      </x:c>
    </x:row>
    <x:row r="9" ht="23" customHeight="1">
      <x:c r="A9" s="94" t="str">
        <x:v>kg vendibles/productiva</x:v>
      </x:c>
      <x:c r="B9" s="104" t="n">
        <x:v>12</x:v>
      </x:c>
      <x:c r="C9" s="323" t="n">
        <x:f>'Calculadora'!B10</x:f>
        <x:v>20</x:v>
      </x:c>
      <x:c r="D9" s="104" t="n">
        <x:v>30</x:v>
      </x:c>
    </x:row>
    <x:row r="10" ht="23" customHeight="1">
      <x:c r="A10" s="94" t="str">
        <x:v>Precio neto €/kg</x:v>
      </x:c>
      <x:c r="B10" s="324" t="n">
        <x:v>4</x:v>
      </x:c>
      <x:c r="C10" s="325" t="n">
        <x:f>'Calculadora'!B11</x:f>
        <x:v>6.33</x:v>
      </x:c>
      <x:c r="D10" s="324" t="n">
        <x:v>8</x:v>
      </x:c>
    </x:row>
    <x:row r="11" ht="23" customHeight="1">
      <x:c r="A11" s="94" t="str">
        <x:v>Otros ingresos</x:v>
      </x:c>
      <x:c r="B11" s="324" t="n">
        <x:v>0</x:v>
      </x:c>
      <x:c r="C11" s="325" t="n">
        <x:f>'Calculadora'!B12</x:f>
        <x:v>0</x:v>
      </x:c>
      <x:c r="D11" s="324" t="n">
        <x:v>0</x:v>
      </x:c>
    </x:row>
    <x:row r="12" ht="23" customHeight="1">
      <x:c r="A12" s="94" t="str">
        <x:v>Coste variable/registrada</x:v>
      </x:c>
      <x:c r="B12" s="324" t="n">
        <x:v>45</x:v>
      </x:c>
      <x:c r="C12" s="325" t="n">
        <x:f>'Calculadora'!B13</x:f>
        <x:v>35</x:v>
      </x:c>
      <x:c r="D12" s="324" t="n">
        <x:v>30</x:v>
      </x:c>
    </x:row>
    <x:row r="13" ht="23" customHeight="1">
      <x:c r="A13" s="94" t="str">
        <x:v>Costes fijos</x:v>
      </x:c>
      <x:c r="B13" s="324" t="n">
        <x:v>3000</x:v>
      </x:c>
      <x:c r="C13" s="325" t="n">
        <x:f>'Calculadora'!B14</x:f>
        <x:v>2500</x:v>
      </x:c>
      <x:c r="D13" s="324" t="n">
        <x:v>2500</x:v>
      </x:c>
    </x:row>
    <x:row r="14" ht="23" customHeight="1">
      <x:c r="A14" s="94" t="str">
        <x:v>Amortizaciones</x:v>
      </x:c>
      <x:c r="B14" s="324" t="n">
        <x:v>2500</x:v>
      </x:c>
      <x:c r="C14" s="325" t="n">
        <x:f>'Calculadora'!B15</x:f>
        <x:v>2000</x:v>
      </x:c>
      <x:c r="D14" s="324" t="n">
        <x:v>2000</x:v>
      </x:c>
    </x:row>
    <x:row r="15" ht="23" customHeight="1">
      <x:c r="A15" s="94" t="str">
        <x:v>Horas propias</x:v>
      </x:c>
      <x:c r="B15" s="324" t="n">
        <x:v>400</x:v>
      </x:c>
      <x:c r="C15" s="325" t="n">
        <x:f>'Calculadora'!B16</x:f>
        <x:v>350</x:v>
      </x:c>
      <x:c r="D15" s="324" t="n">
        <x:v>330</x:v>
      </x:c>
    </x:row>
    <x:row r="16" ht="23" customHeight="1">
      <x:c r="A16" s="94" t="str">
        <x:v>Valor €/hora</x:v>
      </x:c>
      <x:c r="B16" s="324" t="n">
        <x:v>12</x:v>
      </x:c>
      <x:c r="C16" s="325" t="n">
        <x:f>'Calculadora'!B17</x:f>
        <x:v>12</x:v>
      </x:c>
      <x:c r="D16" s="324" t="n">
        <x:v>12</x:v>
      </x:c>
    </x:row>
    <x:row r="17" ht="23" customHeight="1">
      <x:c r="A17" s="94" t="str">
        <x:v>Intereses</x:v>
      </x:c>
      <x:c r="B17" s="324" t="n">
        <x:v>0</x:v>
      </x:c>
      <x:c r="C17" s="325" t="n">
        <x:f>'Calculadora'!B18</x:f>
        <x:v>0</x:v>
      </x:c>
      <x:c r="D17" s="324" t="n">
        <x:v>0</x:v>
      </x:c>
    </x:row>
    <x:row r="18" ht="23" customHeight="1">
      <x:c r="A18" s="94" t="str">
        <x:v>Remuneración objetivo</x:v>
      </x:c>
      <x:c r="B18" s="326" t="n">
        <x:v>35924.1</x:v>
      </x:c>
      <x:c r="C18" s="327" t="n">
        <x:f>'Calculadora'!B21</x:f>
        <x:v>35924.1</x:v>
      </x:c>
      <x:c r="D18" s="326" t="n">
        <x:v>35924.1</x:v>
      </x:c>
    </x:row>
    <x:row r="19" ht="23" customHeight="1">
      <x:c r="A19" s="94"/>
      <x:c r="B19" s="94"/>
      <x:c r="C19" s="94"/>
      <x:c r="D19" s="94"/>
    </x:row>
    <x:row r="20" ht="23" customHeight="1">
      <x:c r="A20" s="94"/>
      <x:c r="B20" s="94"/>
      <x:c r="C20" s="94"/>
      <x:c r="D20" s="94"/>
    </x:row>
    <x:row r="21" ht="23" customHeight="1">
      <x:c r="A21" s="95" t="str">
        <x:v>Resultado</x:v>
      </x:c>
      <x:c r="B21" s="95" t="str">
        <x:v>Adverso</x:v>
      </x:c>
      <x:c r="C21" s="95" t="str">
        <x:v>Base</x:v>
      </x:c>
      <x:c r="D21" s="95" t="str">
        <x:v>Favorable</x:v>
      </x:c>
    </x:row>
    <x:row r="22" ht="23" customHeight="1">
      <x:c r="A22" s="99" t="str">
        <x:v>Colmenas productivas</x:v>
      </x:c>
      <x:c r="B22" s="328" t="n">
        <x:f>B7*B8</x:f>
        <x:v>70</x:v>
      </x:c>
      <x:c r="C22" s="328" t="n">
        <x:f>C7*C8</x:f>
        <x:v>85</x:v>
      </x:c>
      <x:c r="D22" s="328" t="n">
        <x:f>D7*D8</x:f>
        <x:v>90</x:v>
      </x:c>
    </x:row>
    <x:row r="23" ht="23" customHeight="1">
      <x:c r="A23" s="102" t="str">
        <x:v>Miel vendible (kg)</x:v>
      </x:c>
      <x:c r="B23" s="329" t="n">
        <x:f>B22*B9</x:f>
        <x:v>840</x:v>
      </x:c>
      <x:c r="C23" s="329" t="n">
        <x:f>C22*C9</x:f>
        <x:v>1700</x:v>
      </x:c>
      <x:c r="D23" s="329" t="n">
        <x:f>D22*D9</x:f>
        <x:v>2700</x:v>
      </x:c>
    </x:row>
    <x:row r="24" ht="23" customHeight="1">
      <x:c r="A24" s="102" t="str">
        <x:v>Ingresos totales</x:v>
      </x:c>
      <x:c r="B24" s="330" t="n">
        <x:f>B23*B10+B11</x:f>
        <x:v>3360</x:v>
      </x:c>
      <x:c r="C24" s="330" t="n">
        <x:f>C23*C10+C11</x:f>
        <x:v>10761</x:v>
      </x:c>
      <x:c r="D24" s="330" t="n">
        <x:f>D23*D10+D11</x:f>
        <x:v>21600</x:v>
      </x:c>
    </x:row>
    <x:row r="25" ht="23" customHeight="1">
      <x:c r="A25" s="102" t="str">
        <x:v>Margen de contribución</x:v>
      </x:c>
      <x:c r="B25" s="330" t="n">
        <x:f>B24-B7*B12</x:f>
        <x:v>-1140</x:v>
      </x:c>
      <x:c r="C25" s="330" t="n">
        <x:f>C24-C7*C12</x:f>
        <x:v>7261</x:v>
      </x:c>
      <x:c r="D25" s="330" t="n">
        <x:f>D24-D7*D12</x:f>
        <x:v>18600</x:v>
      </x:c>
    </x:row>
    <x:row r="26" ht="23" customHeight="1">
      <x:c r="A26" s="110" t="str">
        <x:v>Resultado contable</x:v>
      </x:c>
      <x:c r="B26" s="111" t="n">
        <x:f>B24-B7*B12-B13-B14-B17</x:f>
        <x:v>-6640</x:v>
      </x:c>
      <x:c r="C26" s="111" t="n">
        <x:f>C24-C7*C12-C13-C14-C17</x:f>
        <x:v>2761</x:v>
      </x:c>
      <x:c r="D26" s="111" t="n">
        <x:f>D24-D7*D12-D13-D14-D17</x:f>
        <x:v>14100</x:v>
      </x:c>
    </x:row>
    <x:row r="27" ht="23" customHeight="1">
      <x:c r="A27" s="110" t="str">
        <x:v>Resultado económico</x:v>
      </x:c>
      <x:c r="B27" s="111" t="n">
        <x:f>B26-B15*B16</x:f>
        <x:v>-11440</x:v>
      </x:c>
      <x:c r="C27" s="111" t="n">
        <x:f>C26-C15*C16</x:f>
        <x:v>-1439</x:v>
      </x:c>
      <x:c r="D27" s="111" t="n">
        <x:f>D26-D15*D16</x:f>
        <x:v>10140</x:v>
      </x:c>
    </x:row>
    <x:row r="28" ht="23" customHeight="1">
      <x:c r="A28" s="102" t="str">
        <x:v>Margen/productiva</x:v>
      </x:c>
      <x:c r="B28" s="330" t="n">
        <x:f>IF(B22&gt;0,B25/B22,0)</x:f>
        <x:v>-16.285714285714285</x:v>
      </x:c>
      <x:c r="C28" s="330" t="n">
        <x:f>IF(C22&gt;0,C25/C22,0)</x:f>
        <x:v>85.4235294117647</x:v>
      </x:c>
      <x:c r="D28" s="330" t="n">
        <x:f>IF(D22&gt;0,D25/D22,0)</x:f>
        <x:v>206.66666666666666</x:v>
      </x:c>
    </x:row>
    <x:row r="29" ht="23" customHeight="1">
      <x:c r="A29" s="119" t="str">
        <x:v>Registradas necesarias</x:v>
      </x:c>
      <x:c r="B29" s="331" t="str">
        <x:f>IF(B28&gt;0,ROUNDUP(ROUNDUP((B13+B14+B17+B18)/B28,0)/B8,0),"No viable")</x:f>
        <x:v>No viable</x:v>
      </x:c>
      <x:c r="C29" s="331" t="n">
        <x:f>IF(C28&gt;0,ROUNDUP(ROUNDUP((C13+C14+C17+C18)/C28,0)/C8,0),"No viable")</x:f>
        <x:v>558</x:v>
      </x:c>
      <x:c r="D29" s="331" t="n">
        <x:f>IF(D28&gt;0,ROUNDUP(ROUNDUP((D13+D14+D17+D18)/D28,0)/D8,0),"No viable")</x:f>
        <x:v>218</x:v>
      </x:c>
    </x:row>
    <x:row r="30">
      <x:c r="A30" s="94"/>
      <x:c r="B30" s="94"/>
      <x:c r="C30" s="94"/>
      <x:c r="D30" s="94"/>
    </x:row>
    <x:row r="31">
      <x:c r="A31" s="94"/>
      <x:c r="B31" s="94"/>
      <x:c r="C31" s="94"/>
      <x:c r="D31" s="94"/>
    </x:row>
    <x:row r="32">
      <x:c r="A32" s="332" t="str">
        <x:v>Importante: ingresos no son beneficio. Sustituye todos los supuestos azules por datos propios y revisa el resultado económico, no solo la facturación.</x:v>
      </x:c>
      <x:c r="B32" s="332"/>
      <x:c r="C32" s="332"/>
      <x:c r="D32" s="332"/>
    </x:row>
    <x:row r="33">
      <x:c r="A33" s="332"/>
      <x:c r="B33" s="332"/>
      <x:c r="C33" s="332"/>
      <x:c r="D33" s="332"/>
    </x:row>
  </x:sheetData>
  <x:mergeCells>
    <x:mergeCell ref="A1:D2"/>
    <x:mergeCell ref="A3:D4"/>
    <x:mergeCell ref="A32:D33"/>
  </x:mergeCells>
  <x:conditionalFormatting sqref="B26:D27">
    <x:cfRule type="cellIs" dxfId="2" priority="1" operator="lessThan">
      <x:formula>0</x:formula>
    </x:cfRule>
    <x:cfRule type="cellIs" dxfId="3" priority="2" operator="greaterThanOrEqual">
      <x:formula>0</x:formula>
    </x:cfRule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.75" hidden="0" customWidth="1"/>
    <x:col min="2" max="2" width="15" hidden="0" customWidth="1"/>
    <x:col min="3" max="3" width="13.75" hidden="0" customWidth="1"/>
    <x:col min="4" max="4" width="14.380000114440918" hidden="0" customWidth="1"/>
    <x:col min="5" max="5" width="13.75" hidden="0" customWidth="1"/>
    <x:col min="6" max="6" width="45" hidden="0" customWidth="1"/>
    <x:col min="7" max="7" width="38.75" hidden="0" customWidth="1"/>
  </x:cols>
  <x:sheetData>
    <x:row r="1">
      <x:c r="A1" s="87" t="str">
        <x:v>Fuentes, límites y controles del modelo</x:v>
      </x:c>
      <x:c r="B1" s="87"/>
      <x:c r="C1" s="87"/>
      <x:c r="D1" s="87"/>
      <x:c r="E1" s="87"/>
      <x:c r="F1" s="87"/>
      <x:c r="G1" s="87"/>
    </x:row>
    <x:row r="2">
      <x:c r="A2" s="87"/>
      <x:c r="B2" s="87"/>
      <x:c r="C2" s="87"/>
      <x:c r="D2" s="87"/>
      <x:c r="E2" s="87"/>
      <x:c r="F2" s="87"/>
      <x:c r="G2" s="87"/>
    </x:row>
    <x:row r="3">
      <x:c r="A3" s="94"/>
      <x:c r="B3" s="94"/>
      <x:c r="C3" s="94"/>
      <x:c r="D3" s="94"/>
      <x:c r="E3" s="94"/>
      <x:c r="F3" s="94"/>
      <x:c r="G3" s="94"/>
    </x:row>
    <x:row r="4">
      <x:c r="A4" s="95" t="str">
        <x:v>Dato</x:v>
      </x:c>
      <x:c r="B4" s="95" t="str">
        <x:v>Valor</x:v>
      </x:c>
      <x:c r="C4" s="95" t="str">
        <x:v>Unidad</x:v>
      </x:c>
      <x:c r="D4" s="95" t="str">
        <x:v>Periodo</x:v>
      </x:c>
      <x:c r="E4" s="95" t="str">
        <x:v>Fuente</x:v>
      </x:c>
      <x:c r="F4" s="95" t="str">
        <x:v>URL</x:v>
      </x:c>
      <x:c r="G4" s="95" t="str">
        <x:v>Uso y límite</x:v>
      </x:c>
    </x:row>
    <x:row r="5" ht="62" customHeight="1">
      <x:c r="A5" s="333" t="str">
        <x:v>Miel multifloral a granel</x:v>
      </x:c>
      <x:c r="B5" s="334" t="n">
        <x:v>3.14</x:v>
      </x:c>
      <x:c r="C5" s="333" t="str">
        <x:v>€/kg</x:v>
      </x:c>
      <x:c r="D5" s="333" t="str">
        <x:v>Marzo 2025</x:v>
      </x:c>
      <x:c r="E5" s="333" t="str">
        <x:v>MAPA</x:v>
      </x:c>
      <x:c r="F5" s="333" t="str">
        <x:v>https://www.mapa.gob.es/dam/mapa/contenido/estadisticas/temas/estadisticas-agrarias/1.economicas/precios-coyunturales-de-productos-ganaderos/precios-sector-miel/informesectorial-miel-24-25.pdf</x:v>
      </x:c>
      <x:c r="G5" s="333" t="str">
        <x:v>Referencia histórica; no es una cotización garantizada.</x:v>
      </x:c>
    </x:row>
    <x:row r="6" ht="62" customHeight="1">
      <x:c r="A6" s="335" t="str">
        <x:v>Miel multifloral envasada al minorista</x:v>
      </x:c>
      <x:c r="B6" s="336" t="n">
        <x:v>6.33</x:v>
      </x:c>
      <x:c r="C6" s="335" t="str">
        <x:v>€/kg</x:v>
      </x:c>
      <x:c r="D6" s="335" t="str">
        <x:v>Marzo 2025</x:v>
      </x:c>
      <x:c r="E6" s="335" t="str">
        <x:v>MAPA</x:v>
      </x:c>
      <x:c r="F6" s="335" t="str">
        <x:v>https://www.mapa.gob.es/dam/mapa/contenido/estadisticas/temas/estadisticas-agrarias/1.economicas/precios-coyunturales-de-productos-ganaderos/precios-sector-miel/informesectorial-miel-24-25.pdf</x:v>
      </x:c>
      <x:c r="G6" s="335" t="str">
        <x:v>Valor inicial de la calculadora; sustituir por el neto realmente cobrado.</x:v>
      </x:c>
    </x:row>
    <x:row r="7" ht="62" customHeight="1">
      <x:c r="A7" s="335" t="str">
        <x:v>Mielada envasada al minorista</x:v>
      </x:c>
      <x:c r="B7" s="336" t="n">
        <x:v>7.66</x:v>
      </x:c>
      <x:c r="C7" s="335" t="str">
        <x:v>€/kg</x:v>
      </x:c>
      <x:c r="D7" s="335" t="str">
        <x:v>Marzo 2025</x:v>
      </x:c>
      <x:c r="E7" s="335" t="str">
        <x:v>MAPA</x:v>
      </x:c>
      <x:c r="F7" s="335" t="str">
        <x:v>https://www.mapa.gob.es/dam/mapa/contenido/estadisticas/temas/estadisticas-agrarias/1.economicas/precios-coyunturales-de-productos-ganaderos/precios-sector-miel/informesectorial-miel-24-25.pdf</x:v>
      </x:c>
      <x:c r="G7" s="335" t="str">
        <x:v>Referencia histórica de otro producto/canal; no mezclar sin justificar.</x:v>
      </x:c>
    </x:row>
    <x:row r="8" ht="62" customHeight="1">
      <x:c r="A8" s="337" t="str">
        <x:v>Renta de referencia</x:v>
      </x:c>
      <x:c r="B8" s="338" t="n">
        <x:v>35924.1</x:v>
      </x:c>
      <x:c r="C8" s="337" t="str">
        <x:v>€/año</x:v>
      </x:c>
      <x:c r="D8" s="337" t="str">
        <x:v>2026</x:v>
      </x:c>
      <x:c r="E8" s="337" t="str">
        <x:v>BOE</x:v>
      </x:c>
      <x:c r="F8" s="337" t="str">
        <x:v>https://www.boe.es/eli/es/o/2025/12/17/apa1523/con</x:v>
      </x:c>
      <x:c r="G8" s="337" t="str">
        <x:v>Objetivo comparativo para dimensionar; no es un salario garantizado.</x:v>
      </x:c>
    </x:row>
    <x:row r="9">
      <x:c r="A9" s="94"/>
      <x:c r="B9" s="94"/>
      <x:c r="C9" s="94"/>
      <x:c r="D9" s="94"/>
      <x:c r="E9" s="94"/>
      <x:c r="F9" s="94"/>
      <x:c r="G9" s="94"/>
    </x:row>
    <x:row r="10">
      <x:c r="A10" s="94"/>
      <x:c r="B10" s="94"/>
      <x:c r="C10" s="94"/>
      <x:c r="D10" s="94"/>
      <x:c r="E10" s="94"/>
      <x:c r="F10" s="94"/>
      <x:c r="G10" s="94"/>
    </x:row>
    <x:row r="11">
      <x:c r="A11" s="95" t="str">
        <x:v>CONTROLES</x:v>
      </x:c>
      <x:c r="B11" s="95"/>
      <x:c r="C11" s="95"/>
      <x:c r="D11" s="95"/>
      <x:c r="E11" s="95"/>
      <x:c r="F11" s="95"/>
      <x:c r="G11" s="95"/>
    </x:row>
    <x:row r="12">
      <x:c r="A12" s="339" t="str">
        <x:v>Control</x:v>
      </x:c>
      <x:c r="B12" s="339" t="str">
        <x:v>Valor actual</x:v>
      </x:c>
      <x:c r="C12" s="339" t="str">
        <x:v>Esperado</x:v>
      </x:c>
      <x:c r="D12" s="339" t="str">
        <x:v>Diferencia</x:v>
      </x:c>
      <x:c r="E12" s="339" t="str">
        <x:v>Tolerancia</x:v>
      </x:c>
      <x:c r="F12" s="339" t="str">
        <x:v>Estado</x:v>
      </x:c>
      <x:c r="G12" s="339" t="str">
        <x:v>Dónde corregir</x:v>
      </x:c>
    </x:row>
    <x:row r="13" ht="24" customHeight="1">
      <x:c r="A13" s="99" t="str">
        <x:v>Colmenas informadas</x:v>
      </x:c>
      <x:c r="B13" s="340" t="n">
        <x:f>'Calculadora'!B8</x:f>
        <x:v>100</x:v>
      </x:c>
      <x:c r="C13" s="99" t="str">
        <x:v>&gt; 0</x:v>
      </x:c>
      <x:c r="D13" s="99" t="n">
        <x:f>B13-1</x:f>
        <x:v>99</x:v>
      </x:c>
      <x:c r="E13" s="99" t="n">
        <x:v>0</x:v>
      </x:c>
      <x:c r="F13" s="99" t="str">
        <x:f>IF(B13&gt;0,"OK","REVISAR")</x:f>
        <x:v>OK</x:v>
      </x:c>
      <x:c r="G13" s="99" t="str">
        <x:v>Calculadora!B8</x:v>
      </x:c>
    </x:row>
    <x:row r="14" ht="24" customHeight="1">
      <x:c r="A14" s="102" t="str">
        <x:v>Tasa productiva válida</x:v>
      </x:c>
      <x:c r="B14" s="341" t="n">
        <x:f>'Calculadora'!B9</x:f>
        <x:v>0.85</x:v>
      </x:c>
      <x:c r="C14" s="102" t="str">
        <x:v>0 %–100 %</x:v>
      </x:c>
      <x:c r="D14" s="102" t="n">
        <x:f>IF(AND(B14&gt;0,B14&lt;=1),0,1)</x:f>
        <x:v>0</x:v>
      </x:c>
      <x:c r="E14" s="102" t="n">
        <x:v>0</x:v>
      </x:c>
      <x:c r="F14" s="102" t="str">
        <x:f>IF(AND(B14&gt;0,B14&lt;=1),"OK","REVISAR")</x:f>
        <x:v>OK</x:v>
      </x:c>
      <x:c r="G14" s="102" t="str">
        <x:v>Calculadora!B9</x:v>
      </x:c>
    </x:row>
    <x:row r="15" ht="24" customHeight="1">
      <x:c r="A15" s="102" t="str">
        <x:v>Rendimiento positivo</x:v>
      </x:c>
      <x:c r="B15" s="341" t="n">
        <x:f>'Calculadora'!B10</x:f>
        <x:v>20</x:v>
      </x:c>
      <x:c r="C15" s="102" t="str">
        <x:v>&gt; 0</x:v>
      </x:c>
      <x:c r="D15" s="102" t="n">
        <x:f>B15-0.01</x:f>
        <x:v>19.99</x:v>
      </x:c>
      <x:c r="E15" s="102" t="n">
        <x:v>0</x:v>
      </x:c>
      <x:c r="F15" s="102" t="str">
        <x:f>IF(B15&gt;0,"OK","REVISAR")</x:f>
        <x:v>OK</x:v>
      </x:c>
      <x:c r="G15" s="102" t="str">
        <x:v>Calculadora!B10</x:v>
      </x:c>
    </x:row>
    <x:row r="16" ht="24" customHeight="1">
      <x:c r="A16" s="102" t="str">
        <x:v>Precio positivo</x:v>
      </x:c>
      <x:c r="B16" s="341" t="n">
        <x:f>'Calculadora'!B11</x:f>
        <x:v>6.33</x:v>
      </x:c>
      <x:c r="C16" s="102" t="str">
        <x:v>&gt; 0</x:v>
      </x:c>
      <x:c r="D16" s="102" t="n">
        <x:f>B16-0.01</x:f>
        <x:v>6.32</x:v>
      </x:c>
      <x:c r="E16" s="102" t="n">
        <x:v>0</x:v>
      </x:c>
      <x:c r="F16" s="102" t="str">
        <x:f>IF(B16&gt;0,"OK","REVISAR")</x:f>
        <x:v>OK</x:v>
      </x:c>
      <x:c r="G16" s="102" t="str">
        <x:v>Calculadora!B11</x:v>
      </x:c>
    </x:row>
    <x:row r="17" ht="24" customHeight="1">
      <x:c r="A17" s="102" t="str">
        <x:v>Margen por productiva positivo</x:v>
      </x:c>
      <x:c r="B17" s="341" t="n">
        <x:f>'Calculadora'!E18</x:f>
        <x:v>85.4235294117647</x:v>
      </x:c>
      <x:c r="C17" s="102" t="str">
        <x:v>&gt; 0</x:v>
      </x:c>
      <x:c r="D17" s="102" t="n">
        <x:f>B17-0.01</x:f>
        <x:v>85.4135294117647</x:v>
      </x:c>
      <x:c r="E17" s="102" t="n">
        <x:v>0</x:v>
      </x:c>
      <x:c r="F17" s="102" t="str">
        <x:f>IF(B17&gt;0,"OK","REVISAR")</x:f>
        <x:v>OK</x:v>
      </x:c>
      <x:c r="G17" s="102" t="str">
        <x:v>Ingresos/costes en Calculadora</x:v>
      </x:c>
    </x:row>
    <x:row r="18" ht="24" customHeight="1">
      <x:c r="A18" s="119" t="str">
        <x:v>Estado global</x:v>
      </x:c>
      <x:c r="B18" s="342" t="str">
        <x:f>IF(AND(F13="OK",F14="OK",F15="OK",F16="OK",F17="OK"),"MODELO OK","REVISAR MODELO")</x:f>
        <x:v>MODELO OK</x:v>
      </x:c>
      <x:c r="C18" s="342"/>
      <x:c r="D18" s="342"/>
      <x:c r="E18" s="342"/>
      <x:c r="F18" s="342"/>
      <x:c r="G18" s="119"/>
    </x:row>
    <x:row r="19">
      <x:c r="A19" s="94"/>
      <x:c r="B19" s="94"/>
      <x:c r="C19" s="94"/>
      <x:c r="D19" s="94"/>
      <x:c r="E19" s="94"/>
      <x:c r="F19" s="94"/>
      <x:c r="G19" s="94"/>
    </x:row>
    <x:row r="20">
      <x:c r="A20" s="94"/>
      <x:c r="B20" s="94"/>
      <x:c r="C20" s="94"/>
      <x:c r="D20" s="94"/>
      <x:c r="E20" s="94"/>
      <x:c r="F20" s="94"/>
      <x:c r="G20" s="94"/>
    </x:row>
    <x:row r="21">
      <x:c r="A21" s="121" t="str">
        <x:v>Este libro es educativo y no sustituye asesoramiento fiscal, contable o financiero. Los rendimientos, precios, bajas, horas y costes cambian por territorio, campaña, sanidad, floración y canal. El modelo solo es útil si se sustituye cada supuesto por datos trazables de la explotación.</x:v>
      </x:c>
      <x:c r="B21" s="122"/>
      <x:c r="C21" s="122"/>
      <x:c r="D21" s="122"/>
      <x:c r="E21" s="122"/>
      <x:c r="F21" s="122"/>
      <x:c r="G21" s="123"/>
    </x:row>
    <x:row r="22">
      <x:c r="A22" s="343"/>
      <x:c r="B22" s="332"/>
      <x:c r="C22" s="332"/>
      <x:c r="D22" s="332"/>
      <x:c r="E22" s="332"/>
      <x:c r="F22" s="332"/>
      <x:c r="G22" s="344"/>
    </x:row>
    <x:row r="23">
      <x:c r="A23" s="124"/>
      <x:c r="B23" s="125"/>
      <x:c r="C23" s="125"/>
      <x:c r="D23" s="125"/>
      <x:c r="E23" s="125"/>
      <x:c r="F23" s="125"/>
      <x:c r="G23" s="126"/>
    </x:row>
  </x:sheetData>
  <x:mergeCells>
    <x:mergeCell ref="A1:G2"/>
    <x:mergeCell ref="A11:G11"/>
    <x:mergeCell ref="B18:F18"/>
    <x:mergeCell ref="A21:G23"/>
  </x:mergeCells>
  <x:conditionalFormatting sqref="F13:F17">
    <x:cfRule type="containsText" dxfId="4" priority="1" operator="containsText" text="OK"/>
    <x:cfRule type="containsText" dxfId="5" priority="2" operator="containsText" text="REVISAR"/>
  </x:conditionalFormatting>
  <x:conditionalFormatting sqref="B18:F18">
    <x:cfRule type="containsText" dxfId="6" priority="3" operator="containsText" text="MODELO OK"/>
    <x:cfRule type="containsText" dxfId="7" priority="4" operator="containsText" text="REVISAR"/>
  </x:conditionalFormatting>
  <x:pageMargins left="0.7" right="0.7" top="0.75" bottom="0.75" header="0.3" footer="0.3"/>
</x:worksheet>
</file>